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9140" windowHeight="7290"/>
  </bookViews>
  <sheets>
    <sheet name="Økonomiudvalget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Ark6" sheetId="6" r:id="rId6"/>
    <sheet name="Byggemodning - salgsindtægter" sheetId="7" r:id="rId7"/>
    <sheet name="Byggemodning - udstykning" sheetId="8" r:id="rId8"/>
    <sheet name="Total" sheetId="9" r:id="rId9"/>
  </sheets>
  <calcPr calcId="145621"/>
</workbook>
</file>

<file path=xl/calcChain.xml><?xml version="1.0" encoding="utf-8"?>
<calcChain xmlns="http://schemas.openxmlformats.org/spreadsheetml/2006/main">
  <c r="G6" i="8" l="1"/>
  <c r="H6" i="8" s="1"/>
  <c r="G56" i="1"/>
  <c r="D81" i="3"/>
  <c r="C81" i="3"/>
  <c r="G7" i="1" l="1"/>
  <c r="H47" i="1"/>
  <c r="H38" i="2" l="1"/>
  <c r="H22" i="2"/>
  <c r="G67" i="1" l="1"/>
  <c r="G8" i="5" l="1"/>
  <c r="H45" i="3" l="1"/>
  <c r="H10" i="9" s="1"/>
  <c r="G24" i="3"/>
  <c r="F33" i="5" l="1"/>
  <c r="E33" i="5"/>
  <c r="D33" i="5"/>
  <c r="C33" i="5"/>
  <c r="C54" i="5"/>
  <c r="D54" i="5"/>
  <c r="E54" i="5"/>
  <c r="F54" i="5"/>
  <c r="E47" i="8" l="1"/>
  <c r="E15" i="9" s="1"/>
  <c r="F47" i="8"/>
  <c r="F15" i="9" s="1"/>
  <c r="G43" i="8"/>
  <c r="H43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4" i="8"/>
  <c r="H44" i="8" s="1"/>
  <c r="G45" i="8"/>
  <c r="H45" i="8" s="1"/>
  <c r="G46" i="8"/>
  <c r="H46" i="8" s="1"/>
  <c r="G36" i="8"/>
  <c r="H36" i="8" s="1"/>
  <c r="H47" i="8" l="1"/>
  <c r="H15" i="9" s="1"/>
  <c r="G47" i="8"/>
  <c r="C29" i="9"/>
  <c r="F29" i="9"/>
  <c r="E29" i="9"/>
  <c r="D29" i="9"/>
  <c r="G52" i="5"/>
  <c r="G51" i="5"/>
  <c r="G49" i="5"/>
  <c r="G48" i="5"/>
  <c r="G47" i="5"/>
  <c r="G46" i="5"/>
  <c r="G45" i="5"/>
  <c r="G44" i="5"/>
  <c r="G43" i="5"/>
  <c r="G42" i="5"/>
  <c r="F26" i="4"/>
  <c r="F28" i="9" s="1"/>
  <c r="E26" i="4"/>
  <c r="E28" i="9" s="1"/>
  <c r="D26" i="4"/>
  <c r="D28" i="9" s="1"/>
  <c r="C26" i="4"/>
  <c r="C28" i="9" s="1"/>
  <c r="G24" i="4"/>
  <c r="G23" i="4"/>
  <c r="G22" i="4"/>
  <c r="G21" i="4"/>
  <c r="D27" i="9"/>
  <c r="C27" i="9"/>
  <c r="G79" i="3"/>
  <c r="G78" i="3"/>
  <c r="G77" i="3"/>
  <c r="G76" i="3"/>
  <c r="G75" i="3"/>
  <c r="G74" i="3"/>
  <c r="G72" i="3"/>
  <c r="G71" i="3"/>
  <c r="G70" i="3"/>
  <c r="G69" i="3"/>
  <c r="G68" i="3"/>
  <c r="G67" i="3"/>
  <c r="G66" i="3"/>
  <c r="G65" i="3"/>
  <c r="G64" i="3"/>
  <c r="G63" i="3"/>
  <c r="G62" i="3"/>
  <c r="G61" i="3"/>
  <c r="G18" i="3"/>
  <c r="G60" i="3"/>
  <c r="G59" i="3"/>
  <c r="G58" i="3"/>
  <c r="F56" i="3"/>
  <c r="F81" i="3" s="1"/>
  <c r="E55" i="3"/>
  <c r="E81" i="3" s="1"/>
  <c r="F75" i="2"/>
  <c r="F26" i="9" s="1"/>
  <c r="E75" i="2"/>
  <c r="E26" i="9" s="1"/>
  <c r="D75" i="2"/>
  <c r="D26" i="9" s="1"/>
  <c r="C75" i="2"/>
  <c r="C26" i="9" s="1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F71" i="1"/>
  <c r="F25" i="9" s="1"/>
  <c r="E71" i="1"/>
  <c r="E25" i="9" s="1"/>
  <c r="D71" i="1"/>
  <c r="D25" i="9" s="1"/>
  <c r="C71" i="1"/>
  <c r="C25" i="9" s="1"/>
  <c r="G69" i="1"/>
  <c r="G68" i="1"/>
  <c r="G66" i="1"/>
  <c r="G65" i="1"/>
  <c r="G64" i="1"/>
  <c r="G63" i="1"/>
  <c r="G62" i="1"/>
  <c r="G61" i="1"/>
  <c r="G60" i="1"/>
  <c r="G59" i="1"/>
  <c r="G58" i="1"/>
  <c r="G57" i="1"/>
  <c r="G56" i="3" l="1"/>
  <c r="F27" i="9"/>
  <c r="F32" i="9" s="1"/>
  <c r="G55" i="3"/>
  <c r="E27" i="9"/>
  <c r="E32" i="9" s="1"/>
  <c r="G15" i="9"/>
  <c r="C32" i="9"/>
  <c r="D32" i="9"/>
  <c r="G26" i="4"/>
  <c r="G28" i="9" s="1"/>
  <c r="G75" i="2"/>
  <c r="G26" i="9" s="1"/>
  <c r="G71" i="1"/>
  <c r="G25" i="9" s="1"/>
  <c r="G23" i="3"/>
  <c r="G22" i="3"/>
  <c r="G81" i="3" l="1"/>
  <c r="G27" i="9" s="1"/>
  <c r="F12" i="3"/>
  <c r="E12" i="3"/>
  <c r="G12" i="3" l="1"/>
  <c r="F45" i="3" l="1"/>
  <c r="G43" i="3"/>
  <c r="E45" i="3"/>
  <c r="E10" i="9" s="1"/>
  <c r="D45" i="3"/>
  <c r="D10" i="9" s="1"/>
  <c r="C45" i="3"/>
  <c r="C10" i="9" s="1"/>
  <c r="G42" i="3"/>
  <c r="G9" i="3"/>
  <c r="G13" i="3"/>
  <c r="G11" i="3"/>
  <c r="G10" i="3"/>
  <c r="G8" i="3"/>
  <c r="G35" i="3"/>
  <c r="F10" i="9" l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C30" i="8"/>
  <c r="D30" i="8"/>
  <c r="E30" i="8"/>
  <c r="F30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C24" i="7"/>
  <c r="D24" i="7"/>
  <c r="E24" i="7"/>
  <c r="E13" i="9" s="1"/>
  <c r="F24" i="7"/>
  <c r="F13" i="9" s="1"/>
  <c r="G7" i="5"/>
  <c r="H7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50" i="5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C12" i="9"/>
  <c r="D12" i="9"/>
  <c r="E12" i="9"/>
  <c r="F12" i="9"/>
  <c r="G7" i="4"/>
  <c r="H7" i="4" s="1"/>
  <c r="G8" i="4"/>
  <c r="H8" i="4" s="1"/>
  <c r="G9" i="4"/>
  <c r="H9" i="4" s="1"/>
  <c r="G10" i="4"/>
  <c r="H10" i="4" s="1"/>
  <c r="C12" i="4"/>
  <c r="C11" i="9" s="1"/>
  <c r="D12" i="4"/>
  <c r="D11" i="9" s="1"/>
  <c r="E12" i="4"/>
  <c r="E11" i="9" s="1"/>
  <c r="F12" i="4"/>
  <c r="F11" i="9" s="1"/>
  <c r="G14" i="3"/>
  <c r="G15" i="3"/>
  <c r="G16" i="3"/>
  <c r="G17" i="3"/>
  <c r="G19" i="3"/>
  <c r="G20" i="3"/>
  <c r="G26" i="3"/>
  <c r="G27" i="3"/>
  <c r="G28" i="3"/>
  <c r="G29" i="3"/>
  <c r="G30" i="3"/>
  <c r="G31" i="3"/>
  <c r="G32" i="3"/>
  <c r="G33" i="3"/>
  <c r="G37" i="3"/>
  <c r="G38" i="3"/>
  <c r="G39" i="3"/>
  <c r="G40" i="3"/>
  <c r="G41" i="3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C39" i="2"/>
  <c r="C9" i="9" s="1"/>
  <c r="D39" i="2"/>
  <c r="D9" i="9" s="1"/>
  <c r="E39" i="2"/>
  <c r="E9" i="9" s="1"/>
  <c r="F39" i="2"/>
  <c r="F9" i="9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C48" i="1"/>
  <c r="C8" i="9" s="1"/>
  <c r="D48" i="1"/>
  <c r="D8" i="9" s="1"/>
  <c r="E48" i="1"/>
  <c r="F48" i="1"/>
  <c r="G24" i="7" l="1"/>
  <c r="G13" i="9" s="1"/>
  <c r="H30" i="8"/>
  <c r="H14" i="9" s="1"/>
  <c r="H33" i="5"/>
  <c r="H12" i="9" s="1"/>
  <c r="H12" i="4"/>
  <c r="H11" i="9" s="1"/>
  <c r="H8" i="1"/>
  <c r="H48" i="1" s="1"/>
  <c r="H8" i="9" s="1"/>
  <c r="G48" i="1"/>
  <c r="F8" i="9"/>
  <c r="F73" i="1"/>
  <c r="E8" i="9"/>
  <c r="E73" i="1"/>
  <c r="E14" i="9"/>
  <c r="E50" i="8"/>
  <c r="G54" i="5"/>
  <c r="G29" i="9" s="1"/>
  <c r="G32" i="9" s="1"/>
  <c r="G33" i="5"/>
  <c r="G12" i="9" s="1"/>
  <c r="F50" i="8"/>
  <c r="F14" i="9"/>
  <c r="G45" i="3"/>
  <c r="G10" i="9" s="1"/>
  <c r="G30" i="8"/>
  <c r="G39" i="2"/>
  <c r="G12" i="4"/>
  <c r="G11" i="9" s="1"/>
  <c r="F16" i="9" l="1"/>
  <c r="E16" i="9"/>
  <c r="G9" i="9"/>
  <c r="H39" i="2"/>
  <c r="H9" i="9" s="1"/>
  <c r="H16" i="9" s="1"/>
  <c r="G8" i="9"/>
  <c r="G73" i="1"/>
  <c r="G50" i="8"/>
  <c r="H50" i="8" s="1"/>
  <c r="G14" i="9"/>
  <c r="G16" i="9" l="1"/>
</calcChain>
</file>

<file path=xl/sharedStrings.xml><?xml version="1.0" encoding="utf-8"?>
<sst xmlns="http://schemas.openxmlformats.org/spreadsheetml/2006/main" count="816" uniqueCount="593">
  <si>
    <t>Anlæg</t>
  </si>
  <si>
    <t>Økonomiudvalget</t>
  </si>
  <si>
    <t>Bevilling</t>
  </si>
  <si>
    <t>Korr. Budget</t>
  </si>
  <si>
    <t>Regnskab</t>
  </si>
  <si>
    <t>Uforbrugt</t>
  </si>
  <si>
    <t>beløb</t>
  </si>
  <si>
    <t>005823</t>
  </si>
  <si>
    <t>Salg af Skolegade i Ølgod</t>
  </si>
  <si>
    <t>005830</t>
  </si>
  <si>
    <t>Salg af Kirkegade 1, Oksbøl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</si>
  <si>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</si>
  <si>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</si>
  <si>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</si>
  <si>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</si>
  <si>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</si>
  <si>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</si>
  <si>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</si>
  <si>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</si>
  <si>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</si>
  <si>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</si>
  <si>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</si>
  <si>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</si>
  <si>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</si>
  <si>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</si>
  <si>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010812</t>
  </si>
  <si>
    <t>Nedrivning af dyrskuehallerne</t>
  </si>
  <si>
    <t>010840</t>
  </si>
  <si>
    <t>Energibesp. foranst. - Fælles for energikonti</t>
  </si>
  <si>
    <t>010843</t>
  </si>
  <si>
    <t>Energibesp.foranst. - Tilskud til energibesparelser - 2013</t>
  </si>
  <si>
    <t>011817</t>
  </si>
  <si>
    <t>Salg af Lynevej 48 A og B, Strellev</t>
  </si>
  <si>
    <t>013820</t>
  </si>
  <si>
    <t>013822</t>
  </si>
  <si>
    <t>Samling af brand- og redningsberedskab i anden byg.</t>
  </si>
  <si>
    <t>013840</t>
  </si>
  <si>
    <t>Energibesp.foranst. - Andre faste ejendomme</t>
  </si>
  <si>
    <t>013865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</si>
  <si>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</si>
  <si>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</si>
  <si>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</si>
  <si>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</si>
  <si>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</si>
  <si>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</si>
  <si>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</si>
  <si>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</si>
  <si>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</si>
  <si>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</si>
  <si>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</si>
  <si>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</si>
  <si>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</si>
  <si>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</si>
  <si>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</si>
  <si>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</si>
  <si>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</si>
  <si>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</si>
  <si>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</si>
  <si>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</si>
  <si>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</si>
  <si>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</si>
  <si>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</si>
  <si>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</si>
  <si>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</si>
  <si>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</si>
  <si>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</si>
  <si>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</si>
  <si>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</si>
  <si>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</si>
  <si>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205840</t>
  </si>
  <si>
    <t>Energibesparende foranstaltninger - Materielgårde</t>
  </si>
  <si>
    <t>301840</t>
  </si>
  <si>
    <t>Energibesparende foranstaltninger - skolerne</t>
  </si>
  <si>
    <t>301864</t>
  </si>
  <si>
    <t>Agerbæk skole - udskiftning af tag</t>
  </si>
  <si>
    <t>305840</t>
  </si>
  <si>
    <t>Energibesparende foranst. - Skolefritidsordninger</t>
  </si>
  <si>
    <t>Energibesparende foranst. - Idrætsfaciliteter børn/unge</t>
  </si>
  <si>
    <t>346840</t>
  </si>
  <si>
    <t xml:space="preserve">Energibesparende foranst. - Ungdomsuddannelse </t>
  </si>
  <si>
    <t>360840</t>
  </si>
  <si>
    <t>Energibesparende foranst. - Museum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</si>
  <si>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</si>
  <si>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</si>
  <si>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</si>
  <si>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</si>
  <si>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</si>
  <si>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</si>
  <si>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532840</t>
  </si>
  <si>
    <t>Energibesparende foranst. - Ældreboliger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</si>
  <si>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</si>
  <si>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</si>
  <si>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</si>
  <si>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</si>
  <si>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</si>
  <si>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</si>
  <si>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</si>
  <si>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</si>
  <si>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</si>
  <si>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</si>
  <si>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</si>
  <si>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</si>
  <si>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</si>
  <si>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</si>
  <si>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</si>
  <si>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</si>
  <si>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</si>
  <si>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</si>
  <si>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</si>
  <si>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</si>
  <si>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</si>
  <si>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</si>
  <si>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</si>
  <si>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</si>
  <si>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</si>
  <si>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</si>
  <si>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</si>
  <si>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</si>
  <si>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</si>
  <si>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</si>
  <si>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</si>
  <si>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</si>
  <si>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</si>
  <si>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</si>
  <si>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</si>
  <si>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</si>
  <si>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</si>
  <si>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</si>
  <si>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</si>
  <si>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</si>
  <si>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</si>
  <si>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</si>
  <si>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</si>
  <si>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</si>
  <si>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</si>
  <si>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</si>
  <si>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</si>
  <si>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</si>
  <si>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</si>
  <si>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</si>
  <si>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</si>
  <si>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</si>
  <si>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</si>
  <si>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051810</t>
  </si>
  <si>
    <t>Natura 2000 - etab. naturlige vandstandsforhold</t>
  </si>
  <si>
    <t>089820</t>
  </si>
  <si>
    <t>Kommunale projekter om boringsnære beskyttelsomr.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</si>
  <si>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</si>
  <si>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</si>
  <si>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</si>
  <si>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</si>
  <si>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</si>
  <si>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</si>
  <si>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</si>
  <si>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</si>
  <si>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</si>
  <si>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</si>
  <si>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</si>
  <si>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</si>
  <si>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222809</t>
  </si>
  <si>
    <t>Forskønnelsestiltag i Varde Midtby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</si>
  <si>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</si>
  <si>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</si>
  <si>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</si>
  <si>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</si>
  <si>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</si>
  <si>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</si>
  <si>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</si>
  <si>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</si>
  <si>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</si>
  <si>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</si>
  <si>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</si>
  <si>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</si>
  <si>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</si>
  <si>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</si>
  <si>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</si>
  <si>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</si>
  <si>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</si>
  <si>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</si>
  <si>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</si>
  <si>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</si>
  <si>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</si>
  <si>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</si>
  <si>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</si>
  <si>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</si>
  <si>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</si>
  <si>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</si>
  <si>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</si>
  <si>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</si>
  <si>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</si>
  <si>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</si>
  <si>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</si>
  <si>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</si>
  <si>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</si>
  <si>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</si>
  <si>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</si>
  <si>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</si>
  <si>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</si>
  <si>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</si>
  <si>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</si>
  <si>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 xml:space="preserve">Cykelstien Strandvejen fra Klintingvej til N.Fiddevej 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</si>
  <si>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</si>
  <si>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</si>
  <si>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</si>
  <si>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</si>
  <si>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</si>
  <si>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</si>
  <si>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</si>
  <si>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</si>
  <si>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</si>
  <si>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</si>
  <si>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</si>
  <si>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</si>
  <si>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</si>
  <si>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</si>
  <si>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</si>
  <si>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</si>
  <si>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</si>
  <si>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</si>
  <si>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</si>
  <si>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</si>
  <si>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Børn og Undervisning</t>
  </si>
  <si>
    <t>301804</t>
  </si>
  <si>
    <t>Indefrosne midler, frigivet i 2013</t>
  </si>
  <si>
    <t>301818</t>
  </si>
  <si>
    <t>301819</t>
  </si>
  <si>
    <t>Renovering og etablering af lejepladser skoler/dagtilbud</t>
  </si>
  <si>
    <t>301822</t>
  </si>
  <si>
    <t>Space</t>
  </si>
  <si>
    <t>301849</t>
  </si>
  <si>
    <t>Tistrup Skole skur</t>
  </si>
  <si>
    <t>301852</t>
  </si>
  <si>
    <t>301867</t>
  </si>
  <si>
    <t>Lykkesgårdskolen renovering</t>
  </si>
  <si>
    <t>301870</t>
  </si>
  <si>
    <t>IT forsøgsprojekt på 3 overbygningsskoler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</si>
  <si>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</si>
  <si>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</si>
  <si>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</si>
  <si>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</si>
  <si>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</si>
  <si>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</si>
  <si>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</si>
  <si>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 xml:space="preserve">Specialundervisningsområdet </t>
  </si>
  <si>
    <t>301876</t>
  </si>
  <si>
    <t>301879</t>
  </si>
  <si>
    <t>Renoverings-og anlægspulje, skoler og dagtilbud</t>
  </si>
  <si>
    <t>301880</t>
  </si>
  <si>
    <t>Opgradering af skole-IT og løbende udskiftning</t>
  </si>
  <si>
    <t>305802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</si>
  <si>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</si>
  <si>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</si>
  <si>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</si>
  <si>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</si>
  <si>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</si>
  <si>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</si>
  <si>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</si>
  <si>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</si>
  <si>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</si>
  <si>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</si>
  <si>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</si>
  <si>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</si>
  <si>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</si>
  <si>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</si>
  <si>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</si>
  <si>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</si>
  <si>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</si>
  <si>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</si>
  <si>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</si>
  <si>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</si>
  <si>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 xml:space="preserve">Ny dagtilbudsstruktur i Ølgod. </t>
  </si>
  <si>
    <t>513811</t>
  </si>
  <si>
    <t>Bhv. Lundparken</t>
  </si>
  <si>
    <t>513824</t>
  </si>
  <si>
    <t>Salg af Vangsgade 31, Ølgod</t>
  </si>
  <si>
    <t>513826</t>
  </si>
  <si>
    <t>513852</t>
  </si>
  <si>
    <t>245 Institution Ølgod, etablering af børnehave</t>
  </si>
  <si>
    <t>513853-01</t>
  </si>
  <si>
    <t>Oksbøl Børnehave, etablering af legeplads</t>
  </si>
  <si>
    <t>513853-11</t>
  </si>
  <si>
    <t>Hedevang, Alslev, solsejl og udendørs værksted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</si>
  <si>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</si>
  <si>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</si>
  <si>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</si>
  <si>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</si>
  <si>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</si>
  <si>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</si>
  <si>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</si>
  <si>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</si>
  <si>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</si>
  <si>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</si>
  <si>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</si>
  <si>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</si>
  <si>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</si>
  <si>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</si>
  <si>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521080-01</t>
  </si>
  <si>
    <t>BUF - indretning af lokaler, Lysningen 13, Varde</t>
  </si>
  <si>
    <t>521080-02</t>
  </si>
  <si>
    <t>BUF - skriveborde, I-phones, PC-ere - flytning</t>
  </si>
  <si>
    <t>Kultur og fritid</t>
  </si>
  <si>
    <t>031820</t>
  </si>
  <si>
    <t>Kunststofbane i Varde</t>
  </si>
  <si>
    <t>035875</t>
  </si>
  <si>
    <t>Ren af toiletbygning i tidligere Varde Sommeland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</si>
  <si>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</si>
  <si>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</si>
  <si>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</si>
  <si>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</si>
  <si>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</si>
  <si>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</si>
  <si>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</si>
  <si>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</si>
  <si>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</si>
  <si>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</si>
  <si>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</si>
  <si>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</si>
  <si>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</si>
  <si>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</si>
  <si>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</si>
  <si>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</si>
  <si>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</si>
  <si>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</si>
  <si>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</si>
  <si>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</si>
  <si>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</si>
  <si>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</si>
  <si>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</si>
  <si>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</si>
  <si>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</si>
  <si>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</si>
  <si>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</si>
  <si>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</si>
  <si>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</si>
  <si>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</si>
  <si>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</si>
  <si>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</si>
  <si>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</si>
  <si>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Servicearealer, Bo Østervang Varde</t>
  </si>
  <si>
    <t>018831</t>
  </si>
  <si>
    <t>018832</t>
  </si>
  <si>
    <t>Hensat beløb - Bo Østervang, Varde</t>
  </si>
  <si>
    <t>018852</t>
  </si>
  <si>
    <t>Servicearealtilskud, Skovhøj, Oksbøl</t>
  </si>
  <si>
    <t>530813</t>
  </si>
  <si>
    <t>Ældreboliger, Aktivitetscenter i Ølgod</t>
  </si>
  <si>
    <t>530815</t>
  </si>
  <si>
    <t>530816</t>
  </si>
  <si>
    <t>530819</t>
  </si>
  <si>
    <t>530821</t>
  </si>
  <si>
    <t>Anlægspulje til plejeboliger (netto)</t>
  </si>
  <si>
    <t>530823</t>
  </si>
  <si>
    <t>530825</t>
  </si>
  <si>
    <t>5 almene handicapboliger ved Bo Østervang, Varde</t>
  </si>
  <si>
    <t>532820</t>
  </si>
  <si>
    <t>532828</t>
  </si>
  <si>
    <t>532835</t>
  </si>
  <si>
    <t xml:space="preserve">ABA-anlæg, trædemåtter, nødkaldsforb. mm </t>
  </si>
  <si>
    <t>532842</t>
  </si>
  <si>
    <t>Renov. af lokaler til sygepl.gruppen - Tistruplund</t>
  </si>
  <si>
    <t>532845</t>
  </si>
  <si>
    <t>532846</t>
  </si>
  <si>
    <t>Gårdhave ved dagcentret på Carolineparken</t>
  </si>
  <si>
    <t>544810</t>
  </si>
  <si>
    <t>Varmeskur i Varde by</t>
  </si>
  <si>
    <t>550810</t>
  </si>
  <si>
    <t>Lunden, Living Lab</t>
  </si>
  <si>
    <t>550811</t>
  </si>
  <si>
    <t>Lunden, Trådløst kaldeanlæg samt telefonanlæg</t>
  </si>
  <si>
    <t>550849</t>
  </si>
  <si>
    <t>552808</t>
  </si>
  <si>
    <t>Køb og renovering af Vidagerhus, Janderup</t>
  </si>
  <si>
    <t>552814</t>
  </si>
  <si>
    <t>Til- og ombygning af handicapboliger i Ølgod</t>
  </si>
  <si>
    <t>552815</t>
  </si>
  <si>
    <t>Flere døgntilbud til sindslidende</t>
  </si>
  <si>
    <t>553811</t>
  </si>
  <si>
    <t>Ombygning af toilet og køkken - Lindealle, Ølgod</t>
  </si>
  <si>
    <t>Byggemodning, bolig- og erhvervsformål</t>
  </si>
  <si>
    <t>Salgsindtægter</t>
  </si>
  <si>
    <t>002800</t>
  </si>
  <si>
    <t>Byggemodning vedr. 002 + 003 - budgetbeløb</t>
  </si>
  <si>
    <t>002813</t>
  </si>
  <si>
    <t>Kløvervænget, Ølgod</t>
  </si>
  <si>
    <t>002815</t>
  </si>
  <si>
    <t>Hyldehaven, etape 3, Varde</t>
  </si>
  <si>
    <t>002838</t>
  </si>
  <si>
    <t>Kærhøgevej, Varde</t>
  </si>
  <si>
    <t>002861</t>
  </si>
  <si>
    <t>Skorrehovej, Tofterup</t>
  </si>
  <si>
    <t>002865</t>
  </si>
  <si>
    <t>Kirke Alle, Tistrup</t>
  </si>
  <si>
    <t>002866</t>
  </si>
  <si>
    <t>Vestervang, Tistrup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</si>
  <si>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</si>
  <si>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</si>
  <si>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</si>
  <si>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</si>
  <si>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</si>
  <si>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</si>
  <si>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</si>
  <si>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</si>
  <si>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</si>
  <si>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</si>
  <si>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</si>
  <si>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</si>
  <si>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</si>
  <si>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</si>
  <si>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</si>
  <si>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</si>
  <si>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</si>
  <si>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</si>
  <si>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</si>
  <si>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</si>
  <si>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</si>
  <si>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</si>
  <si>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</si>
  <si>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</si>
  <si>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</si>
  <si>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</si>
  <si>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</si>
  <si>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</si>
  <si>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</si>
  <si>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</si>
  <si>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</si>
  <si>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</si>
  <si>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</si>
  <si>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</si>
  <si>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</si>
  <si>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003827</t>
  </si>
  <si>
    <t>Smedegade, Gl. Grindstedvej, Stadionvej, Tofterup</t>
  </si>
  <si>
    <t>Udstykninger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</si>
  <si>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</si>
  <si>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</si>
  <si>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</si>
  <si>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</si>
  <si>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</si>
  <si>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</si>
  <si>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</si>
  <si>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</si>
  <si>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</si>
  <si>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</si>
  <si>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</si>
  <si>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</si>
  <si>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</si>
  <si>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</si>
  <si>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</si>
  <si>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</si>
  <si>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</si>
  <si>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</si>
  <si>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</si>
  <si>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</si>
  <si>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</si>
  <si>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</si>
  <si>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</si>
  <si>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</si>
  <si>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</si>
  <si>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2007 - 2013</t>
  </si>
  <si>
    <t>Forbrug</t>
  </si>
  <si>
    <t>J-BY 14.01.14</t>
  </si>
  <si>
    <t>Servicearealtilskud, Æblehaven, Næsbjerg</t>
  </si>
  <si>
    <t>Servicearealer, Botilbud afdeling II, Oksbøl</t>
  </si>
  <si>
    <t>Servicearealtilskud, Botilbud afdeling II, Oksbøl</t>
  </si>
  <si>
    <t>Ældreboliger, Ansager Områdecenter</t>
  </si>
  <si>
    <t>Ældreboliger, Tistruplund Områdecenter</t>
  </si>
  <si>
    <t>4 almene ældreboliger, Botilbud afdeling II, Oksbøl</t>
  </si>
  <si>
    <t>Netto komm.tab v/nedlægg. af 4 boliger i Outrup</t>
  </si>
  <si>
    <t>Salg af grund og bygninger Tistruplund</t>
  </si>
  <si>
    <t>Salg af grund og bygninger til boligdelen, Bo Østervang</t>
  </si>
  <si>
    <t>Outrup bvh. Indlægning af cand til madpakkehuset</t>
  </si>
  <si>
    <t>513826-02</t>
  </si>
  <si>
    <t>513826-03</t>
  </si>
  <si>
    <t>513811-03</t>
  </si>
  <si>
    <t>Mælkevejen, etablering af vikingeboplads</t>
  </si>
  <si>
    <t>301804-07</t>
  </si>
  <si>
    <t>Ansager Skole, multibane og læringsrum</t>
  </si>
  <si>
    <t>301804-02</t>
  </si>
  <si>
    <t>Nordenskov Skole og SFO, renovering af lokaler og garderober</t>
  </si>
  <si>
    <t>301801-03</t>
  </si>
  <si>
    <t>Nørre Nebel skole, renovering af fliser lang klyngerne</t>
  </si>
  <si>
    <t>301804-05</t>
  </si>
  <si>
    <t>Jacobi Skole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</si>
  <si>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</si>
  <si>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</si>
  <si>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</si>
  <si>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</si>
  <si>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</si>
  <si>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Renovering lokaler og legeplads</t>
  </si>
  <si>
    <t>301801-04</t>
  </si>
  <si>
    <t>Nørre Nebel Skole, hjemkundskabslokale</t>
  </si>
  <si>
    <t>Skolen ved Tippen, tilbygning og etablering toiletter</t>
  </si>
  <si>
    <t>523814-01</t>
  </si>
  <si>
    <t>Tippen døgn, tilbygning af lokaler</t>
  </si>
  <si>
    <t>523814-02</t>
  </si>
  <si>
    <t>Tippen, udskiftning af oliefyr</t>
  </si>
  <si>
    <t>305802-02</t>
  </si>
  <si>
    <t>Tistrup SFO - klogetrappe og skur</t>
  </si>
  <si>
    <t>305802-01</t>
  </si>
  <si>
    <t>Ølgod SFO - cykelskur</t>
  </si>
  <si>
    <t>305802-03</t>
  </si>
  <si>
    <t>Jacobi Skole SFO - udearealer</t>
  </si>
  <si>
    <t>Indefrosne midler, frigivet i 2013:</t>
  </si>
  <si>
    <t>305807</t>
  </si>
  <si>
    <t>Indefrosne midler, frigivet i 2012:</t>
  </si>
  <si>
    <t>513853</t>
  </si>
  <si>
    <t>Renovering og anlægspulje skolerne</t>
  </si>
  <si>
    <t>Igangværende anlægsprojekter</t>
  </si>
  <si>
    <t>Afsluttede anlægsprojekter</t>
  </si>
  <si>
    <t>Total - anlægsprojekter pr. 31.12.2013</t>
  </si>
  <si>
    <t>Overførsel</t>
  </si>
  <si>
    <t>fra 2013</t>
  </si>
  <si>
    <t>til 2014</t>
  </si>
  <si>
    <t>Afvigelse</t>
  </si>
  <si>
    <t>i forhold til</t>
  </si>
  <si>
    <t>budget</t>
  </si>
  <si>
    <t>Statusbeskrivelse</t>
  </si>
  <si>
    <t>Anlægsregnskab</t>
  </si>
  <si>
    <t xml:space="preserve">Dok nr. </t>
  </si>
  <si>
    <t>Vestervold 11 A, Varde - udskiftning af tag + indv. Ren</t>
  </si>
  <si>
    <t>Højgårdsparken Varde - 15 grunde</t>
  </si>
  <si>
    <t>Tilslutningsbidrag hvor kontoen står i forskud og bliver nedbragt efterhånden som grundene sælges.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</si>
  <si>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</si>
  <si>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</si>
  <si>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</si>
  <si>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</si>
  <si>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</si>
  <si>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</si>
  <si>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</si>
  <si>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</si>
  <si>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</si>
  <si>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</si>
  <si>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</si>
  <si>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>Hegngårdsvej - Årre etape 1 og 3</t>
  </si>
  <si>
    <t>Total for byggemodning + tilslutningsbidrag</t>
  </si>
  <si>
    <t>I alt</t>
  </si>
  <si>
    <t>Bolig/erhver - forskud for tilslutningsbidrag</t>
  </si>
  <si>
    <t>Servicearealtilskud, 5 alm. boliger v/ Bo Østervang</t>
  </si>
  <si>
    <t>Nedbrydning samt etab P-plads v/Solhøj, Nordenskov</t>
  </si>
  <si>
    <t>Kostprojekt vedr. køkkenet Carolineparken</t>
  </si>
  <si>
    <t>Overføres ikke</t>
  </si>
  <si>
    <t>skal overføres kommer indt.</t>
  </si>
  <si>
    <t>305806</t>
  </si>
  <si>
    <t>SFO 2 og SFO 3 i Varde By</t>
  </si>
  <si>
    <t>Overføres til færdiggørelse i 2014</t>
  </si>
  <si>
    <t>Projektet udføres i 2014</t>
  </si>
  <si>
    <t>Overføres til 2014 i forbindelse med ombygning og renovering</t>
  </si>
  <si>
    <t>Videreføres i 2014</t>
  </si>
  <si>
    <t>Overføres til færdiggørelse af igangværende projekter i 2014</t>
  </si>
  <si>
    <t>Anlægsregnskab udarbejdes i sammenhæng med sted nr. 305807-09 ved projektafslutning</t>
  </si>
  <si>
    <t>Projektet er under projektering og udføres i 2014</t>
  </si>
  <si>
    <t>Projektet videreføres i 2014. Merudgiften i 2013 udlignes af tilskudsbeløb fra LAG-midler.</t>
  </si>
  <si>
    <t>Overføres vedr. ejd. Udbudt til salg</t>
  </si>
  <si>
    <t>Børneuniverset - opgradering af læringsmiljøer i de 3 dagtilbud</t>
  </si>
  <si>
    <t>Anlægsregnskab godkendt i Byrådet d. 14.1.2014</t>
  </si>
  <si>
    <t>Anlægsregnskab godkendt i Byrådet d. 3.9.2013</t>
  </si>
  <si>
    <t>Lykkesgårdskolen - renovering og nybyggeri</t>
  </si>
  <si>
    <t>070810</t>
  </si>
  <si>
    <t>Forprojekt for Holme Å-projekt</t>
  </si>
  <si>
    <t>Dok. 22939-14</t>
  </si>
  <si>
    <t>Pulje til bygninger/ældreboliger - som skal afvikles</t>
  </si>
  <si>
    <t>318840</t>
  </si>
  <si>
    <t>Finansieret  af Central-pulje</t>
  </si>
  <si>
    <t>Finansieret af Central-pulje</t>
  </si>
  <si>
    <t>Finansieret af "Nedrivningspuljen"</t>
  </si>
  <si>
    <t>Sct. Jacobi Skole cykelprojekt</t>
  </si>
  <si>
    <t>J-BY 01.04.14</t>
  </si>
  <si>
    <t>Forventes afsluttet 2014</t>
  </si>
  <si>
    <t xml:space="preserve">Del af program for Byfornyelse i Ølgod. Refusion fra Staten forudsætter at projektet er afsluttet senest 31.12.2013. Der indsendes regnskaber til ministeriet ultimo 2013. Der vil stadig være kommunale udgifter til projektet i 2014. </t>
  </si>
  <si>
    <t>Afsluttes i 2014</t>
  </si>
  <si>
    <t>Fælles Friareal Storegade, Jernbanegade og Mejerivej - Del af program for Byfornyelse i Ølgod. Projektet afsluttet efterår 2013. Afsluttes sammen med Områdefornyelse</t>
  </si>
  <si>
    <t>Støtte til privat bygningsrenovering og forventes afsluttet 2014</t>
  </si>
  <si>
    <t xml:space="preserve">I 2011 blev det vedtaget at anvende restmidlerne til nedriv.af forfaldne bygninger, se også dok 107.9625. Rammen skal anvendes senest i 2013. Fået udsættelse til 2014 </t>
  </si>
  <si>
    <t>Færdiggøres i 2014</t>
  </si>
  <si>
    <t>Påbegyndes i 2014</t>
  </si>
  <si>
    <t>Igangværende - projekter med tilskud fra Staten</t>
  </si>
  <si>
    <t>Igangværende - restbeløb anvendes i 2014</t>
  </si>
  <si>
    <t>Igangværende</t>
  </si>
  <si>
    <t>Forventes afsluttet i 2014</t>
  </si>
  <si>
    <t>Færdiggøred i 2014</t>
  </si>
  <si>
    <t>Færdig - men mangler rest tilskud fra staten</t>
  </si>
  <si>
    <t>Afventer planlægning om butikker</t>
  </si>
  <si>
    <t xml:space="preserve">Igangværende  </t>
  </si>
  <si>
    <t>Udskiftning af vejafvanding fbm kloakseparering</t>
  </si>
  <si>
    <t>Er opstartet - forventes færdig i 2014 og 2015</t>
  </si>
  <si>
    <t>Afsluttet - projektet er i 2014 tilført 994.180 kr. ved opgørelse af anlægssager - godkendt i BY den 14.01.2014</t>
  </si>
  <si>
    <t xml:space="preserve">Projektering er igangsat - forventes færdig i 2014. Bevillingen er i 2014 forhøjet med 1,0 mio kr. Godkendt i BY den 14.01.2014 </t>
  </si>
  <si>
    <t>Overførsel fra 2013 til 2014</t>
  </si>
  <si>
    <t>Uforbrugt beløb</t>
  </si>
  <si>
    <t>Regnskab 2013</t>
  </si>
  <si>
    <t>Korr. budget 2013</t>
  </si>
  <si>
    <t>Forbrug 2007-2013</t>
  </si>
  <si>
    <t>Bevilling 2007-2013</t>
  </si>
  <si>
    <t>Økonomiafdelingen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</si>
</sst>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protection locked="0"/>
    </xf>
    <xf numFmtId="3" fontId="1" fillId="0" borderId="8" xfId="0" applyNumberFormat="1" applyFont="1" applyFill="1" applyBorder="1" applyAlignment="1" applyProtection="1"/>
    <xf numFmtId="49" fontId="1" fillId="0" borderId="8" xfId="0" quotePrefix="1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wrapText="1"/>
    </xf>
    <xf numFmtId="0" fontId="1" fillId="0" borderId="8" xfId="0" quotePrefix="1" applyNumberFormat="1" applyFont="1" applyFill="1" applyBorder="1" applyAlignment="1" applyProtection="1"/>
    <xf numFmtId="164" fontId="1" fillId="0" borderId="8" xfId="0" quotePrefix="1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0" fontId="2" fillId="0" borderId="0" xfId="0" applyFont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3" fontId="0" fillId="0" borderId="0" xfId="0" applyNumberFormat="1"/>
    <xf numFmtId="3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" fillId="2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alignment horizontal="center"/>
    </xf>
    <xf numFmtId="0" fontId="6" fillId="0" borderId="0" xfId="0" applyFont="1" applyAlignment="1"/>
    <xf numFmtId="0" fontId="0" fillId="0" borderId="0" xfId="0" applyFill="1" applyAlignment="1"/>
    <xf numFmtId="0" fontId="7" fillId="0" borderId="0" xfId="0" applyFont="1" applyFill="1" applyAlignment="1"/>
    <xf numFmtId="49" fontId="3" fillId="0" borderId="8" xfId="0" quotePrefix="1" applyNumberFormat="1" applyFont="1" applyFill="1" applyBorder="1" applyAlignment="1" applyProtection="1">
      <protection locked="0"/>
    </xf>
    <xf numFmtId="3" fontId="3" fillId="0" borderId="8" xfId="0" applyNumberFormat="1" applyFont="1" applyFill="1" applyBorder="1" applyAlignment="1" applyProtection="1"/>
    <xf numFmtId="0" fontId="8" fillId="0" borderId="0" xfId="0" applyFont="1" applyFill="1" applyAlignment="1"/>
    <xf numFmtId="0" fontId="7" fillId="0" borderId="0" xfId="0" applyFont="1"/>
    <xf numFmtId="0" fontId="3" fillId="0" borderId="1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center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3" fontId="11" fillId="0" borderId="8" xfId="1" applyNumberFormat="1" applyFont="1" applyBorder="1"/>
    <xf numFmtId="0" fontId="11" fillId="0" borderId="8" xfId="1" applyFont="1" applyBorder="1"/>
    <xf numFmtId="3" fontId="11" fillId="0" borderId="0" xfId="1" applyNumberFormat="1" applyFont="1" applyBorder="1"/>
    <xf numFmtId="0" fontId="11" fillId="0" borderId="0" xfId="1" applyFont="1" applyBorder="1"/>
    <xf numFmtId="0" fontId="3" fillId="0" borderId="0" xfId="1" applyFont="1"/>
    <xf numFmtId="0" fontId="1" fillId="0" borderId="8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0" fontId="0" fillId="0" borderId="0" xfId="0" applyBorder="1"/>
    <xf numFmtId="0" fontId="9" fillId="0" borderId="0" xfId="1" applyFont="1" applyBorder="1"/>
    <xf numFmtId="0" fontId="3" fillId="0" borderId="0" xfId="1" applyFont="1" applyBorder="1"/>
    <xf numFmtId="0" fontId="10" fillId="0" borderId="0" xfId="1" applyFont="1" applyBorder="1"/>
    <xf numFmtId="0" fontId="11" fillId="0" borderId="0" xfId="1" applyNumberFormat="1" applyFont="1" applyBorder="1" applyAlignment="1">
      <alignment horizontal="center"/>
    </xf>
    <xf numFmtId="0" fontId="11" fillId="0" borderId="0" xfId="1" quotePrefix="1" applyFont="1" applyBorder="1"/>
    <xf numFmtId="0" fontId="11" fillId="0" borderId="8" xfId="1" quotePrefix="1" applyFont="1" applyBorder="1"/>
    <xf numFmtId="0" fontId="1" fillId="0" borderId="14" xfId="0" applyNumberFormat="1" applyFont="1" applyFill="1" applyBorder="1" applyAlignment="1" applyProtection="1"/>
    <xf numFmtId="3" fontId="3" fillId="0" borderId="0" xfId="1" applyNumberFormat="1" applyFont="1"/>
    <xf numFmtId="3" fontId="9" fillId="0" borderId="8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3" fontId="10" fillId="0" borderId="14" xfId="1" applyNumberFormat="1" applyFont="1" applyBorder="1"/>
    <xf numFmtId="0" fontId="9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left"/>
    </xf>
    <xf numFmtId="3" fontId="1" fillId="0" borderId="8" xfId="0" applyNumberFormat="1" applyFont="1" applyFill="1" applyBorder="1" applyAlignment="1" applyProtection="1">
      <alignment horizontal="right"/>
    </xf>
    <xf numFmtId="3" fontId="3" fillId="0" borderId="8" xfId="0" applyNumberFormat="1" applyFont="1" applyFill="1" applyBorder="1" applyAlignment="1" applyProtection="1">
      <alignment horizontal="right"/>
    </xf>
    <xf numFmtId="3" fontId="4" fillId="0" borderId="8" xfId="0" applyNumberFormat="1" applyFont="1" applyFill="1" applyBorder="1" applyAlignment="1" applyProtection="1">
      <alignment horizontal="right"/>
    </xf>
    <xf numFmtId="0" fontId="4" fillId="0" borderId="8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 applyProtection="1">
      <alignment horizontal="left"/>
    </xf>
    <xf numFmtId="0" fontId="1" fillId="2" borderId="10" xfId="0" applyNumberFormat="1" applyFon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horizontal="left" wrapText="1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0" fontId="0" fillId="2" borderId="10" xfId="0" applyFill="1" applyBorder="1"/>
    <xf numFmtId="0" fontId="0" fillId="0" borderId="8" xfId="0" applyBorder="1"/>
    <xf numFmtId="3" fontId="9" fillId="0" borderId="15" xfId="0" applyNumberFormat="1" applyFont="1" applyFill="1" applyBorder="1" applyAlignment="1" applyProtection="1"/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1" fillId="0" borderId="8" xfId="0" applyNumberFormat="1" applyFont="1" applyFill="1" applyBorder="1" applyAlignment="1" applyProtection="1"/>
    <xf numFmtId="0" fontId="3" fillId="0" borderId="8" xfId="2" applyFont="1" applyBorder="1" applyAlignment="1">
      <alignment vertical="top" wrapText="1"/>
    </xf>
    <xf numFmtId="0" fontId="0" fillId="0" borderId="8" xfId="0" applyBorder="1"/>
    <xf numFmtId="0" fontId="0" fillId="0" borderId="8" xfId="0" applyBorder="1"/>
    <xf numFmtId="0" fontId="3" fillId="0" borderId="8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3" fontId="1" fillId="0" borderId="8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1" fillId="0" borderId="13" xfId="0" applyNumberFormat="1" applyFont="1" applyFill="1" applyBorder="1" applyAlignment="1" applyProtection="1"/>
    <xf numFmtId="0" fontId="0" fillId="0" borderId="15" xfId="0" applyBorder="1" applyAlignment="1"/>
    <xf numFmtId="0" fontId="1" fillId="2" borderId="11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2" borderId="17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/>
    <xf numFmtId="0" fontId="0" fillId="0" borderId="16" xfId="0" applyBorder="1" applyAlignment="1"/>
    <xf numFmtId="0" fontId="1" fillId="2" borderId="10" xfId="0" applyNumberFormat="1" applyFont="1" applyFill="1" applyBorder="1" applyAlignment="1" applyProtection="1">
      <alignment vertical="top"/>
    </xf>
    <xf numFmtId="0" fontId="0" fillId="0" borderId="16" xfId="0" applyBorder="1" applyAlignment="1">
      <alignment vertical="top"/>
    </xf>
    <xf numFmtId="0" fontId="1" fillId="2" borderId="11" xfId="0" applyNumberFormat="1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8" xfId="0" applyNumberFormat="1" applyFont="1" applyFill="1" applyBorder="1" applyAlignment="1" applyProtection="1">
      <alignment horizontal="left" vertical="top" wrapText="1"/>
    </xf>
    <xf numFmtId="0" fontId="9" fillId="0" borderId="15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6" zoomScaleNormal="100" workbookViewId="0">
      <selection activeCell="A71" sqref="A71:B71"/>
    </sheetView>
  </sheetViews>
  <sheetFormatPr defaultRowHeight="15" x14ac:dyDescent="0.25"/>
  <cols>
    <col min="1" max="1" width="7.42578125" customWidth="1"/>
    <col min="2" max="2" width="45.28515625" customWidth="1"/>
    <col min="3" max="3" width="10.7109375" customWidth="1"/>
    <col min="4" max="4" width="10.42578125" customWidth="1"/>
    <col min="5" max="5" width="10.7109375" customWidth="1"/>
    <col min="6" max="6" width="13.42578125" customWidth="1"/>
    <col min="7" max="7" width="10.42578125" customWidth="1"/>
    <col min="8" max="8" width="11.5703125" customWidth="1"/>
    <col min="9" max="9" width="22.7109375" customWidth="1"/>
  </cols>
  <sheetData>
    <row r="1" spans="1:9" x14ac:dyDescent="0.25">
      <c r="A1" s="11" t="s">
        <v>1</v>
      </c>
    </row>
    <row r="2" spans="1:9" x14ac:dyDescent="0.25">
      <c r="A2" t="s">
        <v>506</v>
      </c>
    </row>
    <row r="4" spans="1:9" x14ac:dyDescent="0.25">
      <c r="A4" s="12" t="s">
        <v>0</v>
      </c>
      <c r="B4" s="13" t="s">
        <v>1</v>
      </c>
      <c r="C4" s="130" t="s">
        <v>591</v>
      </c>
      <c r="D4" s="130" t="s">
        <v>590</v>
      </c>
      <c r="E4" s="130" t="s">
        <v>589</v>
      </c>
      <c r="F4" s="130" t="s">
        <v>588</v>
      </c>
      <c r="G4" s="130" t="s">
        <v>587</v>
      </c>
      <c r="H4" s="130" t="s">
        <v>586</v>
      </c>
      <c r="I4" s="14" t="s">
        <v>515</v>
      </c>
    </row>
    <row r="5" spans="1:9" x14ac:dyDescent="0.25">
      <c r="A5" s="23"/>
      <c r="B5" s="16"/>
      <c r="C5" s="131"/>
      <c r="D5" s="131"/>
      <c r="E5" s="131"/>
      <c r="F5" s="131"/>
      <c r="G5" s="131"/>
      <c r="H5" s="131"/>
      <c r="I5" s="18"/>
    </row>
    <row r="6" spans="1:9" x14ac:dyDescent="0.25">
      <c r="A6" s="15"/>
      <c r="B6" s="16"/>
      <c r="C6" s="132"/>
      <c r="D6" s="132"/>
      <c r="E6" s="132"/>
      <c r="F6" s="132"/>
      <c r="G6" s="132"/>
      <c r="H6" s="132"/>
      <c r="I6" s="18"/>
    </row>
    <row r="7" spans="1:9" s="53" customFormat="1" x14ac:dyDescent="0.25">
      <c r="A7" s="5" t="s">
        <v>9</v>
      </c>
      <c r="B7" s="109" t="s">
        <v>10</v>
      </c>
      <c r="C7" s="63">
        <v>-450000</v>
      </c>
      <c r="D7" s="63">
        <v>-456329</v>
      </c>
      <c r="E7" s="63">
        <v>-450000</v>
      </c>
      <c r="F7" s="63">
        <v>-456329</v>
      </c>
      <c r="G7" s="63">
        <f t="shared" ref="G7" si="0">SUM(E7-F7)</f>
        <v>6329</v>
      </c>
      <c r="H7" s="63">
        <v>0</v>
      </c>
      <c r="I7" s="109"/>
    </row>
    <row r="8" spans="1:9" ht="14.65" customHeight="1" x14ac:dyDescent="0.25">
      <c r="A8" s="5" t="s">
        <v>11</v>
      </c>
      <c r="B8" s="2" t="s">
        <v>12</v>
      </c>
      <c r="C8" s="4">
        <v>-545000</v>
      </c>
      <c r="D8" s="4">
        <v>-521000</v>
      </c>
      <c r="E8" s="4">
        <v>-545000</v>
      </c>
      <c r="F8" s="4">
        <v>-521000</v>
      </c>
      <c r="G8" s="4">
        <f t="shared" ref="G8:G14" si="1">SUM(E8-F8)</f>
        <v>-24000</v>
      </c>
      <c r="H8" s="63">
        <f>SUM(G8)</f>
        <v>-24000</v>
      </c>
      <c r="I8" s="2"/>
    </row>
    <row r="9" spans="1:9" ht="14.65" customHeight="1" x14ac:dyDescent="0.25">
      <c r="A9" s="5" t="s">
        <v>13</v>
      </c>
      <c r="B9" s="2" t="s">
        <v>14</v>
      </c>
      <c r="C9" s="4">
        <v>0</v>
      </c>
      <c r="D9" s="4">
        <v>-10125</v>
      </c>
      <c r="E9" s="4">
        <v>10125</v>
      </c>
      <c r="F9" s="4">
        <v>0</v>
      </c>
      <c r="G9" s="4">
        <f t="shared" si="1"/>
        <v>10125</v>
      </c>
      <c r="H9" s="63">
        <f t="shared" ref="H9:H47" si="2">SUM(G9)</f>
        <v>10125</v>
      </c>
      <c r="I9" s="2"/>
    </row>
    <row r="10" spans="1:9" ht="14.65" customHeight="1" x14ac:dyDescent="0.25">
      <c r="A10" s="5" t="s">
        <v>17</v>
      </c>
      <c r="B10" s="2" t="s">
        <v>18</v>
      </c>
      <c r="C10" s="4">
        <v>0</v>
      </c>
      <c r="D10" s="4">
        <v>6000</v>
      </c>
      <c r="E10" s="4">
        <v>0</v>
      </c>
      <c r="F10" s="4">
        <v>6000</v>
      </c>
      <c r="G10" s="4">
        <f t="shared" si="1"/>
        <v>-6000</v>
      </c>
      <c r="H10" s="63">
        <f t="shared" si="2"/>
        <v>-6000</v>
      </c>
      <c r="I10" s="2"/>
    </row>
    <row r="11" spans="1:9" ht="14.65" customHeight="1" x14ac:dyDescent="0.25">
      <c r="A11" s="5" t="s">
        <v>21</v>
      </c>
      <c r="B11" s="2" t="s">
        <v>22</v>
      </c>
      <c r="C11" s="4">
        <v>-1200000</v>
      </c>
      <c r="D11" s="4">
        <v>0</v>
      </c>
      <c r="E11" s="4">
        <v>-1200000</v>
      </c>
      <c r="F11" s="4">
        <v>0</v>
      </c>
      <c r="G11" s="4">
        <f t="shared" si="1"/>
        <v>-1200000</v>
      </c>
      <c r="H11" s="63">
        <f t="shared" si="2"/>
        <v>-1200000</v>
      </c>
      <c r="I11" s="2"/>
    </row>
    <row r="12" spans="1:9" ht="14.65" customHeight="1" x14ac:dyDescent="0.35">
      <c r="A12" s="5" t="s">
        <v>23</v>
      </c>
      <c r="B12" s="2" t="s">
        <v>24</v>
      </c>
      <c r="C12" s="4">
        <v>-2934930</v>
      </c>
      <c r="D12" s="4">
        <v>0</v>
      </c>
      <c r="E12" s="4">
        <v>-2934930</v>
      </c>
      <c r="F12" s="4">
        <v>0</v>
      </c>
      <c r="G12" s="4">
        <f t="shared" si="1"/>
        <v>-2934930</v>
      </c>
      <c r="H12" s="63">
        <f t="shared" si="2"/>
        <v>-2934930</v>
      </c>
      <c r="I12" s="2"/>
    </row>
    <row r="13" spans="1:9" ht="14.65" customHeight="1" x14ac:dyDescent="0.25">
      <c r="A13" s="5" t="s">
        <v>27</v>
      </c>
      <c r="B13" s="2" t="s">
        <v>28</v>
      </c>
      <c r="C13" s="4">
        <v>362218</v>
      </c>
      <c r="D13" s="4">
        <v>362218.45</v>
      </c>
      <c r="E13" s="4">
        <v>132642</v>
      </c>
      <c r="F13" s="4">
        <v>132642.45000000001</v>
      </c>
      <c r="G13" s="4">
        <f t="shared" si="1"/>
        <v>-0.45000000001164153</v>
      </c>
      <c r="H13" s="63">
        <f t="shared" si="2"/>
        <v>-0.45000000001164153</v>
      </c>
      <c r="I13" s="2"/>
    </row>
    <row r="14" spans="1:9" ht="14.65" customHeight="1" x14ac:dyDescent="0.35">
      <c r="A14" s="5" t="s">
        <v>29</v>
      </c>
      <c r="B14" s="2" t="s">
        <v>30</v>
      </c>
      <c r="C14" s="4">
        <v>191554</v>
      </c>
      <c r="D14" s="4">
        <v>-100128.5</v>
      </c>
      <c r="E14" s="4">
        <v>191554</v>
      </c>
      <c r="F14" s="4">
        <v>-100128.5</v>
      </c>
      <c r="G14" s="4">
        <f t="shared" si="1"/>
        <v>291682.5</v>
      </c>
      <c r="H14" s="63">
        <f t="shared" si="2"/>
        <v>291682.5</v>
      </c>
      <c r="I14" s="2"/>
    </row>
    <row r="15" spans="1:9" ht="14.65" customHeight="1" x14ac:dyDescent="0.35">
      <c r="A15" s="3" t="s">
        <v>33</v>
      </c>
      <c r="B15" s="2" t="s">
        <v>518</v>
      </c>
      <c r="C15" s="4">
        <v>6276320</v>
      </c>
      <c r="D15" s="4">
        <v>6156582.3600000003</v>
      </c>
      <c r="E15" s="4">
        <v>240511</v>
      </c>
      <c r="F15" s="4">
        <v>120771.43</v>
      </c>
      <c r="G15" s="4">
        <f t="shared" ref="G15:G26" si="3">SUM(E15-F15)</f>
        <v>119739.57</v>
      </c>
      <c r="H15" s="63">
        <f t="shared" si="2"/>
        <v>119739.57</v>
      </c>
      <c r="I15" s="2"/>
    </row>
    <row r="16" spans="1:9" ht="14.65" customHeight="1" x14ac:dyDescent="0.35">
      <c r="A16" s="5" t="s">
        <v>34</v>
      </c>
      <c r="B16" s="2" t="s">
        <v>35</v>
      </c>
      <c r="C16" s="4">
        <v>2452600</v>
      </c>
      <c r="D16" s="4">
        <v>2199281.9300000002</v>
      </c>
      <c r="E16" s="4">
        <v>523264</v>
      </c>
      <c r="F16" s="4">
        <v>269946</v>
      </c>
      <c r="G16" s="4">
        <f t="shared" si="3"/>
        <v>253318</v>
      </c>
      <c r="H16" s="63">
        <f t="shared" si="2"/>
        <v>253318</v>
      </c>
      <c r="I16" s="2"/>
    </row>
    <row r="17" spans="1:9" ht="14.65" customHeight="1" x14ac:dyDescent="0.35">
      <c r="A17" s="5" t="s">
        <v>36</v>
      </c>
      <c r="B17" s="2" t="s">
        <v>37</v>
      </c>
      <c r="C17" s="4">
        <v>18300</v>
      </c>
      <c r="D17" s="4">
        <v>1924834.24</v>
      </c>
      <c r="E17" s="4">
        <v>991198</v>
      </c>
      <c r="F17" s="4">
        <v>991198</v>
      </c>
      <c r="G17" s="4">
        <f t="shared" si="3"/>
        <v>0</v>
      </c>
      <c r="H17" s="63">
        <f t="shared" si="2"/>
        <v>0</v>
      </c>
      <c r="I17" s="2"/>
    </row>
    <row r="18" spans="1:9" ht="14.65" customHeight="1" x14ac:dyDescent="0.25">
      <c r="A18" s="5" t="s">
        <v>38</v>
      </c>
      <c r="B18" s="2" t="s">
        <v>559</v>
      </c>
      <c r="C18" s="4">
        <v>0</v>
      </c>
      <c r="D18" s="4">
        <v>133400</v>
      </c>
      <c r="E18" s="4">
        <v>2012778</v>
      </c>
      <c r="F18" s="4">
        <v>133400</v>
      </c>
      <c r="G18" s="4">
        <f t="shared" si="3"/>
        <v>1879378</v>
      </c>
      <c r="H18" s="63">
        <f t="shared" si="2"/>
        <v>1879378</v>
      </c>
      <c r="I18" s="2"/>
    </row>
    <row r="19" spans="1:9" ht="14.65" customHeight="1" x14ac:dyDescent="0.35">
      <c r="A19" s="5" t="s">
        <v>39</v>
      </c>
      <c r="B19" s="2" t="s">
        <v>40</v>
      </c>
      <c r="C19" s="4">
        <v>-1393500</v>
      </c>
      <c r="D19" s="4">
        <v>-1388918.47</v>
      </c>
      <c r="E19" s="4">
        <v>-1352</v>
      </c>
      <c r="F19" s="4">
        <v>3229.63</v>
      </c>
      <c r="G19" s="4">
        <f t="shared" si="3"/>
        <v>-4581.63</v>
      </c>
      <c r="H19" s="63">
        <f t="shared" si="2"/>
        <v>-4581.63</v>
      </c>
      <c r="I19" s="2"/>
    </row>
    <row r="20" spans="1:9" ht="14.65" customHeight="1" x14ac:dyDescent="0.25">
      <c r="A20" s="5" t="s">
        <v>45</v>
      </c>
      <c r="B20" s="2" t="s">
        <v>46</v>
      </c>
      <c r="C20" s="4">
        <v>-2200000</v>
      </c>
      <c r="D20" s="4">
        <v>-500183</v>
      </c>
      <c r="E20" s="4">
        <v>-1696117</v>
      </c>
      <c r="F20" s="4">
        <v>3700</v>
      </c>
      <c r="G20" s="4">
        <f t="shared" si="3"/>
        <v>-1699817</v>
      </c>
      <c r="H20" s="63">
        <f t="shared" si="2"/>
        <v>-1699817</v>
      </c>
      <c r="I20" s="2"/>
    </row>
    <row r="21" spans="1:9" ht="14.65" customHeight="1" x14ac:dyDescent="0.35">
      <c r="A21" s="5" t="s">
        <v>49</v>
      </c>
      <c r="B21" s="2" t="s">
        <v>50</v>
      </c>
      <c r="C21" s="4">
        <v>-356800</v>
      </c>
      <c r="D21" s="4">
        <v>-366695</v>
      </c>
      <c r="E21" s="4">
        <v>-356800</v>
      </c>
      <c r="F21" s="4">
        <v>-366695</v>
      </c>
      <c r="G21" s="4">
        <f t="shared" si="3"/>
        <v>9895</v>
      </c>
      <c r="H21" s="63">
        <f t="shared" si="2"/>
        <v>9895</v>
      </c>
      <c r="I21" s="2"/>
    </row>
    <row r="22" spans="1:9" ht="14.65" customHeight="1" x14ac:dyDescent="0.25">
      <c r="A22" s="5" t="s">
        <v>53</v>
      </c>
      <c r="B22" s="2" t="s">
        <v>54</v>
      </c>
      <c r="C22" s="4">
        <v>60000</v>
      </c>
      <c r="D22" s="4">
        <v>56962.5</v>
      </c>
      <c r="E22" s="4">
        <v>60000</v>
      </c>
      <c r="F22" s="4">
        <v>56962.5</v>
      </c>
      <c r="G22" s="4">
        <f t="shared" si="3"/>
        <v>3037.5</v>
      </c>
      <c r="H22" s="63">
        <f t="shared" si="2"/>
        <v>3037.5</v>
      </c>
      <c r="I22" s="2"/>
    </row>
    <row r="23" spans="1:9" ht="14.65" customHeight="1" x14ac:dyDescent="0.25">
      <c r="A23" s="5" t="s">
        <v>57</v>
      </c>
      <c r="B23" s="2" t="s">
        <v>58</v>
      </c>
      <c r="C23" s="4">
        <v>0</v>
      </c>
      <c r="D23" s="4">
        <v>22190</v>
      </c>
      <c r="E23" s="4">
        <v>0</v>
      </c>
      <c r="F23" s="4">
        <v>22190</v>
      </c>
      <c r="G23" s="4">
        <f t="shared" si="3"/>
        <v>-22190</v>
      </c>
      <c r="H23" s="63">
        <f t="shared" si="2"/>
        <v>-22190</v>
      </c>
      <c r="I23" s="2"/>
    </row>
    <row r="24" spans="1:9" ht="14.65" customHeight="1" x14ac:dyDescent="0.25">
      <c r="A24" s="5" t="s">
        <v>59</v>
      </c>
      <c r="B24" s="2" t="s">
        <v>60</v>
      </c>
      <c r="C24" s="4">
        <v>310000</v>
      </c>
      <c r="D24" s="4">
        <v>221842.6</v>
      </c>
      <c r="E24" s="4">
        <v>310000</v>
      </c>
      <c r="F24" s="4">
        <v>221842.6</v>
      </c>
      <c r="G24" s="4">
        <f t="shared" si="3"/>
        <v>88157.4</v>
      </c>
      <c r="H24" s="63">
        <f t="shared" si="2"/>
        <v>88157.4</v>
      </c>
      <c r="I24" s="2"/>
    </row>
    <row r="25" spans="1:9" ht="14.65" customHeight="1" x14ac:dyDescent="0.25">
      <c r="A25" s="5" t="s">
        <v>61</v>
      </c>
      <c r="B25" s="2" t="s">
        <v>62</v>
      </c>
      <c r="C25" s="4">
        <v>600000</v>
      </c>
      <c r="D25" s="4">
        <v>227973.4</v>
      </c>
      <c r="E25" s="4">
        <v>600000</v>
      </c>
      <c r="F25" s="4">
        <v>227973.4</v>
      </c>
      <c r="G25" s="4">
        <f t="shared" si="3"/>
        <v>372026.6</v>
      </c>
      <c r="H25" s="63">
        <f t="shared" si="2"/>
        <v>372026.6</v>
      </c>
      <c r="I25" s="2"/>
    </row>
    <row r="26" spans="1:9" ht="14.65" customHeight="1" x14ac:dyDescent="0.25">
      <c r="A26" s="5" t="s">
        <v>63</v>
      </c>
      <c r="B26" s="2" t="s">
        <v>64</v>
      </c>
      <c r="C26" s="4">
        <v>2560000</v>
      </c>
      <c r="D26" s="4">
        <v>0</v>
      </c>
      <c r="E26" s="4">
        <v>2560000</v>
      </c>
      <c r="F26" s="4">
        <v>0</v>
      </c>
      <c r="G26" s="4">
        <f t="shared" si="3"/>
        <v>2560000</v>
      </c>
      <c r="H26" s="63">
        <f t="shared" si="2"/>
        <v>2560000</v>
      </c>
      <c r="I26" s="2"/>
    </row>
    <row r="27" spans="1:9" ht="14.65" customHeight="1" x14ac:dyDescent="0.25">
      <c r="A27" s="5" t="s">
        <v>65</v>
      </c>
      <c r="B27" s="2" t="s">
        <v>66</v>
      </c>
      <c r="C27" s="4">
        <v>1600000</v>
      </c>
      <c r="D27" s="4">
        <v>13679.96</v>
      </c>
      <c r="E27" s="4">
        <v>1600000</v>
      </c>
      <c r="F27" s="4">
        <v>13679.96</v>
      </c>
      <c r="G27" s="4">
        <f t="shared" ref="G27:G42" si="4">SUM(E27-F27)</f>
        <v>1586320.04</v>
      </c>
      <c r="H27" s="63">
        <f t="shared" si="2"/>
        <v>1586320.04</v>
      </c>
      <c r="I27" s="2"/>
    </row>
    <row r="28" spans="1:9" ht="14.65" customHeight="1" x14ac:dyDescent="0.25">
      <c r="A28" s="5" t="s">
        <v>67</v>
      </c>
      <c r="B28" s="2" t="s">
        <v>68</v>
      </c>
      <c r="C28" s="4">
        <v>205000</v>
      </c>
      <c r="D28" s="4">
        <v>186141.8</v>
      </c>
      <c r="E28" s="4">
        <v>205000</v>
      </c>
      <c r="F28" s="4">
        <v>186141.8</v>
      </c>
      <c r="G28" s="4">
        <f t="shared" si="4"/>
        <v>18858.200000000012</v>
      </c>
      <c r="H28" s="63">
        <f t="shared" si="2"/>
        <v>18858.200000000012</v>
      </c>
      <c r="I28" s="2"/>
    </row>
    <row r="29" spans="1:9" ht="14.65" customHeight="1" x14ac:dyDescent="0.25">
      <c r="A29" s="5" t="s">
        <v>69</v>
      </c>
      <c r="B29" s="2" t="s">
        <v>70</v>
      </c>
      <c r="C29" s="4">
        <v>0</v>
      </c>
      <c r="D29" s="4">
        <v>512688.07</v>
      </c>
      <c r="E29" s="4">
        <v>15475</v>
      </c>
      <c r="F29" s="4">
        <v>15474.82</v>
      </c>
      <c r="G29" s="4">
        <f t="shared" si="4"/>
        <v>0.18000000000029104</v>
      </c>
      <c r="H29" s="63">
        <f t="shared" si="2"/>
        <v>0.18000000000029104</v>
      </c>
      <c r="I29" s="2"/>
    </row>
    <row r="30" spans="1:9" ht="14.65" customHeight="1" x14ac:dyDescent="0.35">
      <c r="A30" s="3" t="s">
        <v>71</v>
      </c>
      <c r="B30" s="2" t="s">
        <v>72</v>
      </c>
      <c r="C30" s="4">
        <v>471260</v>
      </c>
      <c r="D30" s="4">
        <v>20159422.530000001</v>
      </c>
      <c r="E30" s="4">
        <v>10266551</v>
      </c>
      <c r="F30" s="4">
        <v>10266551</v>
      </c>
      <c r="G30" s="4">
        <f t="shared" si="4"/>
        <v>0</v>
      </c>
      <c r="H30" s="63">
        <f t="shared" si="2"/>
        <v>0</v>
      </c>
      <c r="I30" s="2"/>
    </row>
    <row r="31" spans="1:9" ht="14.65" customHeight="1" x14ac:dyDescent="0.3">
      <c r="A31" s="3" t="s">
        <v>75</v>
      </c>
      <c r="B31" s="2" t="s">
        <v>76</v>
      </c>
      <c r="C31" s="4">
        <v>0</v>
      </c>
      <c r="D31" s="4">
        <v>187163.62</v>
      </c>
      <c r="E31" s="4">
        <v>92750</v>
      </c>
      <c r="F31" s="4">
        <v>92749.119999999995</v>
      </c>
      <c r="G31" s="4">
        <f t="shared" si="4"/>
        <v>0.88000000000465661</v>
      </c>
      <c r="H31" s="63">
        <f t="shared" si="2"/>
        <v>0.88000000000465661</v>
      </c>
      <c r="I31" s="2"/>
    </row>
    <row r="32" spans="1:9" ht="14.65" customHeight="1" x14ac:dyDescent="0.25">
      <c r="A32" s="5" t="s">
        <v>560</v>
      </c>
      <c r="B32" s="2" t="s">
        <v>77</v>
      </c>
      <c r="C32" s="4">
        <v>180000</v>
      </c>
      <c r="D32" s="4">
        <v>531942.37</v>
      </c>
      <c r="E32" s="4">
        <v>351200</v>
      </c>
      <c r="F32" s="4">
        <v>351200</v>
      </c>
      <c r="G32" s="4">
        <f t="shared" si="4"/>
        <v>0</v>
      </c>
      <c r="H32" s="63">
        <f t="shared" si="2"/>
        <v>0</v>
      </c>
      <c r="I32" s="2"/>
    </row>
    <row r="33" spans="1:9" ht="14.65" customHeight="1" x14ac:dyDescent="0.3">
      <c r="A33" s="5" t="s">
        <v>78</v>
      </c>
      <c r="B33" s="2" t="s">
        <v>79</v>
      </c>
      <c r="C33" s="4">
        <v>0</v>
      </c>
      <c r="D33" s="4">
        <v>14443.5</v>
      </c>
      <c r="E33" s="4">
        <v>14444</v>
      </c>
      <c r="F33" s="4">
        <v>14443.5</v>
      </c>
      <c r="G33" s="4">
        <f t="shared" si="4"/>
        <v>0.5</v>
      </c>
      <c r="H33" s="63">
        <f t="shared" si="2"/>
        <v>0.5</v>
      </c>
      <c r="I33" s="2"/>
    </row>
    <row r="34" spans="1:9" ht="14.65" customHeight="1" x14ac:dyDescent="0.3">
      <c r="A34" s="5" t="s">
        <v>80</v>
      </c>
      <c r="B34" s="2" t="s">
        <v>81</v>
      </c>
      <c r="C34" s="4">
        <v>0</v>
      </c>
      <c r="D34" s="4">
        <v>21952.68</v>
      </c>
      <c r="E34" s="4">
        <v>21953</v>
      </c>
      <c r="F34" s="4">
        <v>21952.68</v>
      </c>
      <c r="G34" s="4">
        <f t="shared" si="4"/>
        <v>0.31999999999970896</v>
      </c>
      <c r="H34" s="63">
        <f t="shared" si="2"/>
        <v>0.31999999999970896</v>
      </c>
      <c r="I34" s="2"/>
    </row>
    <row r="35" spans="1:9" ht="14.65" customHeight="1" x14ac:dyDescent="0.25">
      <c r="A35" s="5" t="s">
        <v>82</v>
      </c>
      <c r="B35" s="2" t="s">
        <v>83</v>
      </c>
      <c r="C35" s="4">
        <v>15500</v>
      </c>
      <c r="D35" s="4">
        <v>1008122.99</v>
      </c>
      <c r="E35" s="4">
        <v>279737</v>
      </c>
      <c r="F35" s="4">
        <v>279736.3</v>
      </c>
      <c r="G35" s="4">
        <f t="shared" si="4"/>
        <v>0.70000000001164153</v>
      </c>
      <c r="H35" s="63">
        <f t="shared" si="2"/>
        <v>0.70000000001164153</v>
      </c>
      <c r="I35" s="2"/>
    </row>
    <row r="36" spans="1:9" ht="14.65" customHeight="1" x14ac:dyDescent="0.3">
      <c r="A36" s="5" t="s">
        <v>86</v>
      </c>
      <c r="B36" s="2" t="s">
        <v>87</v>
      </c>
      <c r="C36" s="4">
        <v>0</v>
      </c>
      <c r="D36" s="4">
        <v>319220</v>
      </c>
      <c r="E36" s="4">
        <v>319220</v>
      </c>
      <c r="F36" s="4">
        <v>319220</v>
      </c>
      <c r="G36" s="4">
        <f t="shared" si="4"/>
        <v>0</v>
      </c>
      <c r="H36" s="63">
        <f t="shared" si="2"/>
        <v>0</v>
      </c>
      <c r="I36" s="2"/>
    </row>
    <row r="37" spans="1:9" ht="14.65" customHeight="1" x14ac:dyDescent="0.25">
      <c r="A37" s="3" t="s">
        <v>88</v>
      </c>
      <c r="B37" s="2" t="s">
        <v>89</v>
      </c>
      <c r="C37" s="4">
        <v>0</v>
      </c>
      <c r="D37" s="4">
        <v>18433.41</v>
      </c>
      <c r="E37" s="4">
        <v>8433</v>
      </c>
      <c r="F37" s="4">
        <v>8433.41</v>
      </c>
      <c r="G37" s="4">
        <f t="shared" si="4"/>
        <v>-0.40999999999985448</v>
      </c>
      <c r="H37" s="63">
        <f t="shared" si="2"/>
        <v>-0.40999999999985448</v>
      </c>
      <c r="I37" s="2"/>
    </row>
    <row r="38" spans="1:9" ht="14.65" customHeight="1" x14ac:dyDescent="0.35">
      <c r="A38" s="5" t="s">
        <v>90</v>
      </c>
      <c r="B38" s="2" t="s">
        <v>91</v>
      </c>
      <c r="C38" s="4">
        <v>41835466</v>
      </c>
      <c r="D38" s="4">
        <v>41872985.759999998</v>
      </c>
      <c r="E38" s="4">
        <v>160800</v>
      </c>
      <c r="F38" s="4">
        <v>160800</v>
      </c>
      <c r="G38" s="4">
        <f t="shared" si="4"/>
        <v>0</v>
      </c>
      <c r="H38" s="63">
        <f t="shared" si="2"/>
        <v>0</v>
      </c>
      <c r="I38" s="2"/>
    </row>
    <row r="39" spans="1:9" ht="14.65" customHeight="1" x14ac:dyDescent="0.35">
      <c r="A39" s="3" t="s">
        <v>92</v>
      </c>
      <c r="B39" s="2" t="s">
        <v>93</v>
      </c>
      <c r="C39" s="4">
        <v>20012076</v>
      </c>
      <c r="D39" s="4">
        <v>6328314.71</v>
      </c>
      <c r="E39" s="4">
        <v>18698697</v>
      </c>
      <c r="F39" s="4">
        <v>5014935.5199999996</v>
      </c>
      <c r="G39" s="4">
        <f t="shared" si="4"/>
        <v>13683761.48</v>
      </c>
      <c r="H39" s="63">
        <f t="shared" si="2"/>
        <v>13683761.48</v>
      </c>
      <c r="I39" s="2"/>
    </row>
    <row r="40" spans="1:9" ht="14.65" customHeight="1" x14ac:dyDescent="0.35">
      <c r="A40" s="5" t="s">
        <v>94</v>
      </c>
      <c r="B40" s="2" t="s">
        <v>95</v>
      </c>
      <c r="C40" s="4">
        <v>3000000</v>
      </c>
      <c r="D40" s="4">
        <v>2450459</v>
      </c>
      <c r="E40" s="4">
        <v>3000000</v>
      </c>
      <c r="F40" s="4">
        <v>2450459</v>
      </c>
      <c r="G40" s="4">
        <f t="shared" si="4"/>
        <v>549541</v>
      </c>
      <c r="H40" s="63">
        <f t="shared" si="2"/>
        <v>549541</v>
      </c>
      <c r="I40" s="2"/>
    </row>
    <row r="41" spans="1:9" ht="14.65" customHeight="1" x14ac:dyDescent="0.25">
      <c r="A41" s="5" t="s">
        <v>98</v>
      </c>
      <c r="B41" s="2" t="s">
        <v>99</v>
      </c>
      <c r="C41" s="4">
        <v>0</v>
      </c>
      <c r="D41" s="4">
        <v>8880</v>
      </c>
      <c r="E41" s="4">
        <v>0</v>
      </c>
      <c r="F41" s="4">
        <v>8880</v>
      </c>
      <c r="G41" s="4">
        <f t="shared" si="4"/>
        <v>-8880</v>
      </c>
      <c r="H41" s="63">
        <f t="shared" si="2"/>
        <v>-8880</v>
      </c>
      <c r="I41" s="2"/>
    </row>
    <row r="42" spans="1:9" ht="14.65" customHeight="1" x14ac:dyDescent="0.25">
      <c r="A42" s="3" t="s">
        <v>100</v>
      </c>
      <c r="B42" s="2" t="s">
        <v>101</v>
      </c>
      <c r="C42" s="4">
        <v>0</v>
      </c>
      <c r="D42" s="4">
        <v>2706103.5</v>
      </c>
      <c r="E42" s="4">
        <v>1336978</v>
      </c>
      <c r="F42" s="4">
        <v>1336978</v>
      </c>
      <c r="G42" s="4">
        <f t="shared" si="4"/>
        <v>0</v>
      </c>
      <c r="H42" s="63">
        <f t="shared" si="2"/>
        <v>0</v>
      </c>
      <c r="I42" s="2"/>
    </row>
    <row r="43" spans="1:9" ht="14.65" customHeight="1" x14ac:dyDescent="0.35">
      <c r="A43" s="3" t="s">
        <v>102</v>
      </c>
      <c r="B43" s="2" t="s">
        <v>103</v>
      </c>
      <c r="C43" s="4">
        <v>2200000</v>
      </c>
      <c r="D43" s="4">
        <v>1642519.63</v>
      </c>
      <c r="E43" s="4">
        <v>781260</v>
      </c>
      <c r="F43" s="4">
        <v>214372.68</v>
      </c>
      <c r="G43" s="4">
        <f t="shared" ref="G43:G46" si="5">SUM(E43-F43)</f>
        <v>566887.32000000007</v>
      </c>
      <c r="H43" s="63">
        <f t="shared" si="2"/>
        <v>566887.32000000007</v>
      </c>
      <c r="I43" s="2"/>
    </row>
    <row r="44" spans="1:9" ht="14.65" customHeight="1" x14ac:dyDescent="0.25">
      <c r="A44" s="3" t="s">
        <v>104</v>
      </c>
      <c r="B44" s="2" t="s">
        <v>105</v>
      </c>
      <c r="C44" s="4">
        <v>0</v>
      </c>
      <c r="D44" s="4">
        <v>-1171361.44</v>
      </c>
      <c r="E44" s="4">
        <v>0</v>
      </c>
      <c r="F44" s="4">
        <v>-1171361.44</v>
      </c>
      <c r="G44" s="4">
        <f t="shared" si="5"/>
        <v>1171361.44</v>
      </c>
      <c r="H44" s="63">
        <f t="shared" si="2"/>
        <v>1171361.44</v>
      </c>
      <c r="I44" s="2"/>
    </row>
    <row r="45" spans="1:9" ht="14.65" customHeight="1" x14ac:dyDescent="0.25">
      <c r="A45" s="3" t="s">
        <v>106</v>
      </c>
      <c r="B45" s="2" t="s">
        <v>107</v>
      </c>
      <c r="C45" s="4">
        <v>0</v>
      </c>
      <c r="D45" s="4">
        <v>0</v>
      </c>
      <c r="E45" s="4">
        <v>0</v>
      </c>
      <c r="F45" s="4">
        <v>0</v>
      </c>
      <c r="G45" s="4">
        <f t="shared" si="5"/>
        <v>0</v>
      </c>
      <c r="H45" s="63">
        <f t="shared" si="2"/>
        <v>0</v>
      </c>
      <c r="I45" s="2"/>
    </row>
    <row r="46" spans="1:9" ht="14.65" customHeight="1" x14ac:dyDescent="0.25">
      <c r="A46" s="5" t="s">
        <v>108</v>
      </c>
      <c r="B46" s="2" t="s">
        <v>109</v>
      </c>
      <c r="C46" s="4">
        <v>13279940</v>
      </c>
      <c r="D46" s="4">
        <v>0</v>
      </c>
      <c r="E46" s="4">
        <v>7344117</v>
      </c>
      <c r="F46" s="4">
        <v>0</v>
      </c>
      <c r="G46" s="4">
        <f t="shared" si="5"/>
        <v>7344117</v>
      </c>
      <c r="H46" s="63">
        <f t="shared" si="2"/>
        <v>7344117</v>
      </c>
      <c r="I46" s="2"/>
    </row>
    <row r="47" spans="1:9" ht="14.65" customHeight="1" x14ac:dyDescent="0.25">
      <c r="A47" s="27"/>
      <c r="B47" s="27"/>
      <c r="C47" s="2"/>
      <c r="D47" s="2"/>
      <c r="E47" s="2"/>
      <c r="F47" s="2"/>
      <c r="G47" s="2"/>
      <c r="H47" s="63">
        <f t="shared" si="2"/>
        <v>0</v>
      </c>
      <c r="I47" s="2"/>
    </row>
    <row r="48" spans="1:9" ht="14.65" customHeight="1" x14ac:dyDescent="0.25">
      <c r="A48" s="76" t="s">
        <v>451</v>
      </c>
      <c r="B48" s="145"/>
      <c r="C48" s="102">
        <f>SUM(C8:C47)</f>
        <v>87000004</v>
      </c>
      <c r="D48" s="73">
        <f>SUM(D8:D47)</f>
        <v>85235347.599999994</v>
      </c>
      <c r="E48" s="73">
        <f>SUM(E8:E47)</f>
        <v>45394488</v>
      </c>
      <c r="F48" s="73">
        <f>SUM(F8:F47)</f>
        <v>20786678.859999996</v>
      </c>
      <c r="G48" s="73">
        <f>SUM(G7:G47)</f>
        <v>24614138.140000001</v>
      </c>
      <c r="H48" s="73">
        <f>SUM(H7:H47)</f>
        <v>24607809.140000001</v>
      </c>
      <c r="I48" s="2"/>
    </row>
    <row r="49" spans="1:9" ht="14.65" customHeight="1" x14ac:dyDescent="0.25">
      <c r="A49" s="1"/>
      <c r="B49" s="1"/>
      <c r="C49" s="38"/>
      <c r="D49" s="38"/>
      <c r="E49" s="38"/>
      <c r="F49" s="38"/>
      <c r="G49" s="38"/>
      <c r="H49" s="1"/>
    </row>
    <row r="50" spans="1:9" ht="14.65" customHeight="1" x14ac:dyDescent="0.25">
      <c r="A50" s="11" t="s">
        <v>1</v>
      </c>
    </row>
    <row r="51" spans="1:9" ht="14.65" customHeight="1" x14ac:dyDescent="0.25">
      <c r="A51" t="s">
        <v>507</v>
      </c>
    </row>
    <row r="52" spans="1:9" ht="14.65" customHeight="1" x14ac:dyDescent="0.25"/>
    <row r="53" spans="1:9" ht="15" customHeight="1" x14ac:dyDescent="0.25">
      <c r="A53" s="12" t="s">
        <v>0</v>
      </c>
      <c r="B53" s="13" t="s">
        <v>1</v>
      </c>
      <c r="C53" s="130" t="s">
        <v>591</v>
      </c>
      <c r="D53" s="130" t="s">
        <v>590</v>
      </c>
      <c r="E53" s="130" t="s">
        <v>589</v>
      </c>
      <c r="F53" s="130" t="s">
        <v>588</v>
      </c>
      <c r="G53" s="130" t="s">
        <v>587</v>
      </c>
      <c r="H53" s="117" t="s">
        <v>516</v>
      </c>
      <c r="I53" s="118"/>
    </row>
    <row r="54" spans="1:9" s="53" customFormat="1" ht="15" customHeight="1" x14ac:dyDescent="0.25">
      <c r="A54" s="23"/>
      <c r="B54" s="16"/>
      <c r="C54" s="131"/>
      <c r="D54" s="131"/>
      <c r="E54" s="131"/>
      <c r="F54" s="131"/>
      <c r="G54" s="131"/>
      <c r="H54" s="140" t="s">
        <v>517</v>
      </c>
      <c r="I54" s="141"/>
    </row>
    <row r="55" spans="1:9" x14ac:dyDescent="0.25">
      <c r="A55" s="15"/>
      <c r="B55" s="16"/>
      <c r="C55" s="132"/>
      <c r="D55" s="132"/>
      <c r="E55" s="132"/>
      <c r="F55" s="132"/>
      <c r="G55" s="132"/>
      <c r="H55" s="142"/>
      <c r="I55" s="143"/>
    </row>
    <row r="56" spans="1:9" x14ac:dyDescent="0.25">
      <c r="A56" s="3" t="s">
        <v>7</v>
      </c>
      <c r="B56" s="2" t="s">
        <v>8</v>
      </c>
      <c r="C56" s="4">
        <v>-410000</v>
      </c>
      <c r="D56" s="4">
        <v>-401951.2</v>
      </c>
      <c r="E56" s="4">
        <v>-425913</v>
      </c>
      <c r="F56" s="4">
        <v>-417864.6</v>
      </c>
      <c r="G56" s="4">
        <f t="shared" ref="G56:G68" si="6">SUM(E56-F56)</f>
        <v>-8048.4000000000233</v>
      </c>
      <c r="H56" s="121"/>
      <c r="I56" s="122"/>
    </row>
    <row r="57" spans="1:9" x14ac:dyDescent="0.25">
      <c r="A57" s="5" t="s">
        <v>9</v>
      </c>
      <c r="B57" s="2" t="s">
        <v>10</v>
      </c>
      <c r="C57" s="4">
        <v>-450000</v>
      </c>
      <c r="D57" s="4">
        <v>-456329</v>
      </c>
      <c r="E57" s="4">
        <v>-450000</v>
      </c>
      <c r="F57" s="4">
        <v>-456329</v>
      </c>
      <c r="G57" s="4">
        <f t="shared" si="6"/>
        <v>6329</v>
      </c>
      <c r="H57" s="121"/>
      <c r="I57" s="122"/>
    </row>
    <row r="58" spans="1:9" x14ac:dyDescent="0.25">
      <c r="A58" s="5" t="s">
        <v>15</v>
      </c>
      <c r="B58" s="2" t="s">
        <v>16</v>
      </c>
      <c r="C58" s="4">
        <v>-150000</v>
      </c>
      <c r="D58" s="4">
        <v>-141285.20000000001</v>
      </c>
      <c r="E58" s="4">
        <v>-150000</v>
      </c>
      <c r="F58" s="4">
        <v>-141285.20000000001</v>
      </c>
      <c r="G58" s="4">
        <f t="shared" si="6"/>
        <v>-8714.7999999999884</v>
      </c>
      <c r="H58" s="121"/>
      <c r="I58" s="122"/>
    </row>
    <row r="59" spans="1:9" x14ac:dyDescent="0.25">
      <c r="A59" s="5" t="s">
        <v>19</v>
      </c>
      <c r="B59" s="2" t="s">
        <v>20</v>
      </c>
      <c r="C59" s="4">
        <v>-25000</v>
      </c>
      <c r="D59" s="4">
        <v>-25000</v>
      </c>
      <c r="E59" s="4">
        <v>-25000</v>
      </c>
      <c r="F59" s="4">
        <v>-25000</v>
      </c>
      <c r="G59" s="4">
        <f t="shared" si="6"/>
        <v>0</v>
      </c>
      <c r="H59" s="121"/>
      <c r="I59" s="122"/>
    </row>
    <row r="60" spans="1:9" x14ac:dyDescent="0.25">
      <c r="A60" s="5" t="s">
        <v>25</v>
      </c>
      <c r="B60" s="2" t="s">
        <v>26</v>
      </c>
      <c r="C60" s="4">
        <v>600000</v>
      </c>
      <c r="D60" s="4">
        <v>982842.4</v>
      </c>
      <c r="E60" s="4">
        <v>79069</v>
      </c>
      <c r="F60" s="4">
        <v>79069.03</v>
      </c>
      <c r="G60" s="4">
        <f t="shared" si="6"/>
        <v>-2.9999999998835847E-2</v>
      </c>
      <c r="H60" s="121" t="s">
        <v>563</v>
      </c>
      <c r="I60" s="122"/>
    </row>
    <row r="61" spans="1:9" x14ac:dyDescent="0.25">
      <c r="A61" s="5" t="s">
        <v>31</v>
      </c>
      <c r="B61" s="2" t="s">
        <v>32</v>
      </c>
      <c r="C61" s="4">
        <v>-117000</v>
      </c>
      <c r="D61" s="4">
        <v>-120108.74</v>
      </c>
      <c r="E61" s="4">
        <v>-117000</v>
      </c>
      <c r="F61" s="4">
        <v>-120108.74</v>
      </c>
      <c r="G61" s="4">
        <f t="shared" si="6"/>
        <v>3108.7400000000052</v>
      </c>
      <c r="H61" s="121"/>
      <c r="I61" s="122"/>
    </row>
    <row r="62" spans="1:9" x14ac:dyDescent="0.25">
      <c r="A62" s="5" t="s">
        <v>41</v>
      </c>
      <c r="B62" s="2" t="s">
        <v>42</v>
      </c>
      <c r="C62" s="4">
        <v>-388200</v>
      </c>
      <c r="D62" s="4">
        <v>-473100</v>
      </c>
      <c r="E62" s="4">
        <v>-415100</v>
      </c>
      <c r="F62" s="4">
        <v>-500000</v>
      </c>
      <c r="G62" s="4">
        <f t="shared" si="6"/>
        <v>84900</v>
      </c>
      <c r="H62" s="121"/>
      <c r="I62" s="122"/>
    </row>
    <row r="63" spans="1:9" x14ac:dyDescent="0.25">
      <c r="A63" s="5" t="s">
        <v>43</v>
      </c>
      <c r="B63" s="2" t="s">
        <v>44</v>
      </c>
      <c r="C63" s="4">
        <v>-461600</v>
      </c>
      <c r="D63" s="4">
        <v>-463077</v>
      </c>
      <c r="E63" s="4">
        <v>-498523</v>
      </c>
      <c r="F63" s="4">
        <v>-500000</v>
      </c>
      <c r="G63" s="4">
        <f t="shared" si="6"/>
        <v>1477</v>
      </c>
      <c r="H63" s="121"/>
      <c r="I63" s="122"/>
    </row>
    <row r="64" spans="1:9" x14ac:dyDescent="0.25">
      <c r="A64" s="5" t="s">
        <v>47</v>
      </c>
      <c r="B64" s="2" t="s">
        <v>48</v>
      </c>
      <c r="C64" s="4">
        <v>979189</v>
      </c>
      <c r="D64" s="4">
        <v>1939146.85</v>
      </c>
      <c r="E64" s="4">
        <v>1886780</v>
      </c>
      <c r="F64" s="4">
        <v>1936737.85</v>
      </c>
      <c r="G64" s="4">
        <f t="shared" si="6"/>
        <v>-49957.850000000093</v>
      </c>
      <c r="H64" s="121" t="s">
        <v>561</v>
      </c>
      <c r="I64" s="122"/>
    </row>
    <row r="65" spans="1:9" x14ac:dyDescent="0.25">
      <c r="A65" s="5" t="s">
        <v>51</v>
      </c>
      <c r="B65" s="2" t="s">
        <v>52</v>
      </c>
      <c r="C65" s="4">
        <v>260000</v>
      </c>
      <c r="D65" s="4">
        <v>322853.2</v>
      </c>
      <c r="E65" s="4">
        <v>322853</v>
      </c>
      <c r="F65" s="4">
        <v>322853.2</v>
      </c>
      <c r="G65" s="4">
        <f t="shared" si="6"/>
        <v>-0.20000000001164153</v>
      </c>
      <c r="H65" s="121" t="s">
        <v>563</v>
      </c>
      <c r="I65" s="122"/>
    </row>
    <row r="66" spans="1:9" x14ac:dyDescent="0.25">
      <c r="A66" s="5" t="s">
        <v>55</v>
      </c>
      <c r="B66" s="2" t="s">
        <v>56</v>
      </c>
      <c r="C66" s="4">
        <v>-62000</v>
      </c>
      <c r="D66" s="4">
        <v>-61660</v>
      </c>
      <c r="E66" s="4">
        <v>-62000</v>
      </c>
      <c r="F66" s="4">
        <v>-61660</v>
      </c>
      <c r="G66" s="4">
        <f t="shared" si="6"/>
        <v>-340</v>
      </c>
      <c r="H66" s="121"/>
      <c r="I66" s="122"/>
    </row>
    <row r="67" spans="1:9" s="53" customFormat="1" ht="14.65" customHeight="1" x14ac:dyDescent="0.25">
      <c r="A67" s="3" t="s">
        <v>73</v>
      </c>
      <c r="B67" s="62" t="s">
        <v>74</v>
      </c>
      <c r="C67" s="63">
        <v>5220000</v>
      </c>
      <c r="D67" s="63">
        <v>4362796.6100000003</v>
      </c>
      <c r="E67" s="63">
        <v>20000</v>
      </c>
      <c r="F67" s="63">
        <v>20000</v>
      </c>
      <c r="G67" s="63">
        <f t="shared" si="6"/>
        <v>0</v>
      </c>
      <c r="H67" s="121" t="s">
        <v>561</v>
      </c>
      <c r="I67" s="122"/>
    </row>
    <row r="68" spans="1:9" x14ac:dyDescent="0.25">
      <c r="A68" s="3" t="s">
        <v>84</v>
      </c>
      <c r="B68" s="2" t="s">
        <v>85</v>
      </c>
      <c r="C68" s="4">
        <v>1000000</v>
      </c>
      <c r="D68" s="4">
        <v>701412</v>
      </c>
      <c r="E68" s="4">
        <v>0</v>
      </c>
      <c r="F68" s="4">
        <v>0</v>
      </c>
      <c r="G68" s="4">
        <f t="shared" si="6"/>
        <v>0</v>
      </c>
      <c r="H68" s="121" t="s">
        <v>562</v>
      </c>
      <c r="I68" s="122"/>
    </row>
    <row r="69" spans="1:9" x14ac:dyDescent="0.25">
      <c r="A69" s="5" t="s">
        <v>96</v>
      </c>
      <c r="B69" s="2" t="s">
        <v>97</v>
      </c>
      <c r="C69" s="4">
        <v>-1890000</v>
      </c>
      <c r="D69" s="4">
        <v>-1882071.21</v>
      </c>
      <c r="E69" s="4">
        <v>-1928850</v>
      </c>
      <c r="F69" s="4">
        <v>-1920921.21</v>
      </c>
      <c r="G69" s="4">
        <f>SUM(E69-F69)</f>
        <v>-7928.7900000000373</v>
      </c>
      <c r="H69" s="121"/>
      <c r="I69" s="122"/>
    </row>
    <row r="70" spans="1:9" x14ac:dyDescent="0.25">
      <c r="A70" s="2"/>
      <c r="B70" s="2"/>
      <c r="C70" s="2"/>
      <c r="D70" s="2"/>
      <c r="E70" s="2"/>
      <c r="F70" s="2"/>
      <c r="G70" s="2"/>
      <c r="H70" s="121"/>
      <c r="I70" s="122"/>
    </row>
    <row r="71" spans="1:9" x14ac:dyDescent="0.25">
      <c r="A71" s="76" t="s">
        <v>451</v>
      </c>
      <c r="B71" s="145"/>
      <c r="C71" s="73">
        <f>SUM(C56:C70)</f>
        <v>4105389</v>
      </c>
      <c r="D71" s="73">
        <f>SUM(D56:D70)</f>
        <v>4284468.7100000009</v>
      </c>
      <c r="E71" s="73">
        <f>SUM(E56:E70)</f>
        <v>-1763684</v>
      </c>
      <c r="F71" s="73">
        <f>SUM(F56:F70)</f>
        <v>-1784508.67</v>
      </c>
      <c r="G71" s="73">
        <f>SUM(G56:G70)</f>
        <v>20824.669999999853</v>
      </c>
      <c r="H71" s="121"/>
      <c r="I71" s="122"/>
    </row>
    <row r="73" spans="1:9" x14ac:dyDescent="0.25">
      <c r="E73" s="37">
        <f>E48+E71</f>
        <v>43630804</v>
      </c>
      <c r="F73" s="37">
        <f>F48+F71</f>
        <v>19002170.189999998</v>
      </c>
      <c r="G73" s="37">
        <f>G48+G71</f>
        <v>24634962.809999999</v>
      </c>
    </row>
  </sheetData>
  <mergeCells count="29">
    <mergeCell ref="H4:H6"/>
    <mergeCell ref="H54:I55"/>
    <mergeCell ref="C4:C6"/>
    <mergeCell ref="D4:D6"/>
    <mergeCell ref="E4:E6"/>
    <mergeCell ref="F4:F6"/>
    <mergeCell ref="G4:G6"/>
    <mergeCell ref="C53:C55"/>
    <mergeCell ref="D53:D55"/>
    <mergeCell ref="E53:E55"/>
    <mergeCell ref="F53:F55"/>
    <mergeCell ref="G53:G55"/>
    <mergeCell ref="H71:I71"/>
    <mergeCell ref="H66:I66"/>
    <mergeCell ref="H68:I68"/>
    <mergeCell ref="H69:I69"/>
    <mergeCell ref="H70:I70"/>
    <mergeCell ref="H67:I67"/>
    <mergeCell ref="H53:I53"/>
    <mergeCell ref="H64:I64"/>
    <mergeCell ref="H65:I65"/>
    <mergeCell ref="H56:I56"/>
    <mergeCell ref="H57:I57"/>
    <mergeCell ref="H58:I58"/>
    <mergeCell ref="H59:I59"/>
    <mergeCell ref="H60:I60"/>
    <mergeCell ref="H61:I61"/>
    <mergeCell ref="H62:I62"/>
    <mergeCell ref="H63:I63"/>
  </mergeCells>
  <pageMargins left="0" right="0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37" zoomScaleNormal="100" workbookViewId="0">
      <selection activeCell="A39" sqref="A39:B39"/>
    </sheetView>
  </sheetViews>
  <sheetFormatPr defaultRowHeight="15" x14ac:dyDescent="0.25"/>
  <cols>
    <col min="1" max="1" width="7.42578125" customWidth="1"/>
    <col min="2" max="2" width="48" customWidth="1"/>
    <col min="3" max="3" width="10.7109375" customWidth="1"/>
    <col min="4" max="4" width="10.42578125" customWidth="1"/>
    <col min="5" max="5" width="10.7109375" customWidth="1"/>
    <col min="6" max="6" width="13.5703125" customWidth="1"/>
    <col min="7" max="7" width="10.42578125" customWidth="1"/>
    <col min="8" max="8" width="12.42578125" customWidth="1"/>
    <col min="9" max="9" width="41.140625" customWidth="1"/>
  </cols>
  <sheetData>
    <row r="1" spans="1:9" ht="14.65" x14ac:dyDescent="0.35">
      <c r="A1" s="11" t="s">
        <v>110</v>
      </c>
    </row>
    <row r="2" spans="1:9" x14ac:dyDescent="0.25">
      <c r="A2" t="s">
        <v>506</v>
      </c>
    </row>
    <row r="4" spans="1:9" x14ac:dyDescent="0.25">
      <c r="A4" s="12" t="s">
        <v>0</v>
      </c>
      <c r="B4" s="13" t="s">
        <v>110</v>
      </c>
      <c r="C4" s="130" t="s">
        <v>591</v>
      </c>
      <c r="D4" s="130" t="s">
        <v>590</v>
      </c>
      <c r="E4" s="130" t="s">
        <v>589</v>
      </c>
      <c r="F4" s="130" t="s">
        <v>588</v>
      </c>
      <c r="G4" s="130" t="s">
        <v>587</v>
      </c>
      <c r="H4" s="130" t="s">
        <v>586</v>
      </c>
      <c r="I4" s="14" t="s">
        <v>515</v>
      </c>
    </row>
    <row r="5" spans="1:9" x14ac:dyDescent="0.25">
      <c r="A5" s="23"/>
      <c r="B5" s="16"/>
      <c r="C5" s="131"/>
      <c r="D5" s="131"/>
      <c r="E5" s="131"/>
      <c r="F5" s="131"/>
      <c r="G5" s="131"/>
      <c r="H5" s="131"/>
      <c r="I5" s="18"/>
    </row>
    <row r="6" spans="1:9" x14ac:dyDescent="0.25">
      <c r="A6" s="15"/>
      <c r="B6" s="16"/>
      <c r="C6" s="132"/>
      <c r="D6" s="132"/>
      <c r="E6" s="132"/>
      <c r="F6" s="132"/>
      <c r="G6" s="132"/>
      <c r="H6" s="132"/>
      <c r="I6" s="18"/>
    </row>
    <row r="7" spans="1:9" ht="14.65" customHeight="1" x14ac:dyDescent="0.25">
      <c r="A7" s="3" t="s">
        <v>111</v>
      </c>
      <c r="B7" s="2" t="s">
        <v>112</v>
      </c>
      <c r="C7" s="4">
        <v>2000232</v>
      </c>
      <c r="D7" s="4">
        <v>-830731.22</v>
      </c>
      <c r="E7" s="4">
        <v>81062</v>
      </c>
      <c r="F7" s="4">
        <v>253331.89</v>
      </c>
      <c r="G7" s="4">
        <f t="shared" ref="G7:G26" si="0">SUM(E7-F7)</f>
        <v>-172269.89</v>
      </c>
      <c r="H7" s="63">
        <f>SUM(G7)</f>
        <v>-172269.89</v>
      </c>
      <c r="I7" s="103" t="s">
        <v>566</v>
      </c>
    </row>
    <row r="8" spans="1:9" ht="67.5" customHeight="1" x14ac:dyDescent="0.25">
      <c r="A8" s="3" t="s">
        <v>113</v>
      </c>
      <c r="B8" s="6" t="s">
        <v>114</v>
      </c>
      <c r="C8" s="4">
        <v>7706000</v>
      </c>
      <c r="D8" s="4">
        <v>7727643.8899999997</v>
      </c>
      <c r="E8" s="4">
        <v>343676</v>
      </c>
      <c r="F8" s="4">
        <v>405221</v>
      </c>
      <c r="G8" s="4">
        <f t="shared" si="0"/>
        <v>-61545</v>
      </c>
      <c r="H8" s="63">
        <f t="shared" ref="H8:H39" si="1">SUM(G8)</f>
        <v>-61545</v>
      </c>
      <c r="I8" s="104" t="s">
        <v>567</v>
      </c>
    </row>
    <row r="9" spans="1:9" ht="14.65" customHeight="1" x14ac:dyDescent="0.3">
      <c r="A9" s="3" t="s">
        <v>115</v>
      </c>
      <c r="B9" s="6" t="s">
        <v>116</v>
      </c>
      <c r="C9" s="4">
        <v>548250</v>
      </c>
      <c r="D9" s="4">
        <v>462001.4</v>
      </c>
      <c r="E9" s="4">
        <v>86248</v>
      </c>
      <c r="F9" s="4">
        <v>0</v>
      </c>
      <c r="G9" s="4">
        <f t="shared" si="0"/>
        <v>86248</v>
      </c>
      <c r="H9" s="63">
        <f t="shared" si="1"/>
        <v>86248</v>
      </c>
      <c r="I9" s="105" t="s">
        <v>568</v>
      </c>
    </row>
    <row r="10" spans="1:9" ht="54" customHeight="1" x14ac:dyDescent="0.25">
      <c r="A10" s="3" t="s">
        <v>117</v>
      </c>
      <c r="B10" s="6" t="s">
        <v>118</v>
      </c>
      <c r="C10" s="4">
        <v>2500000</v>
      </c>
      <c r="D10" s="4">
        <v>2709839.14</v>
      </c>
      <c r="E10" s="4">
        <v>789378</v>
      </c>
      <c r="F10" s="4">
        <v>1018526</v>
      </c>
      <c r="G10" s="4">
        <f t="shared" si="0"/>
        <v>-229148</v>
      </c>
      <c r="H10" s="63">
        <f t="shared" si="1"/>
        <v>-229148</v>
      </c>
      <c r="I10" s="106" t="s">
        <v>569</v>
      </c>
    </row>
    <row r="11" spans="1:9" ht="27.6" customHeight="1" x14ac:dyDescent="0.25">
      <c r="A11" s="3" t="s">
        <v>119</v>
      </c>
      <c r="B11" s="6" t="s">
        <v>120</v>
      </c>
      <c r="C11" s="4">
        <v>500000</v>
      </c>
      <c r="D11" s="4">
        <v>485481</v>
      </c>
      <c r="E11" s="4">
        <v>286549</v>
      </c>
      <c r="F11" s="4">
        <v>272030</v>
      </c>
      <c r="G11" s="4">
        <f t="shared" si="0"/>
        <v>14519</v>
      </c>
      <c r="H11" s="63">
        <f t="shared" si="1"/>
        <v>14519</v>
      </c>
      <c r="I11" s="107" t="s">
        <v>570</v>
      </c>
    </row>
    <row r="12" spans="1:9" ht="66" customHeight="1" x14ac:dyDescent="0.25">
      <c r="A12" s="3" t="s">
        <v>121</v>
      </c>
      <c r="B12" s="6" t="s">
        <v>122</v>
      </c>
      <c r="C12" s="4">
        <v>875000</v>
      </c>
      <c r="D12" s="4">
        <v>575288.01</v>
      </c>
      <c r="E12" s="4">
        <v>299712</v>
      </c>
      <c r="F12" s="4">
        <v>0</v>
      </c>
      <c r="G12" s="4">
        <f t="shared" si="0"/>
        <v>299712</v>
      </c>
      <c r="H12" s="63">
        <f t="shared" si="1"/>
        <v>299712</v>
      </c>
      <c r="I12" s="108" t="s">
        <v>571</v>
      </c>
    </row>
    <row r="13" spans="1:9" ht="54.75" customHeight="1" x14ac:dyDescent="0.25">
      <c r="A13" s="5" t="s">
        <v>123</v>
      </c>
      <c r="B13" s="6" t="s">
        <v>124</v>
      </c>
      <c r="C13" s="4">
        <v>0</v>
      </c>
      <c r="D13" s="4">
        <v>-6749.14</v>
      </c>
      <c r="E13" s="4">
        <v>560000</v>
      </c>
      <c r="F13" s="4">
        <v>553250.86</v>
      </c>
      <c r="G13" s="4">
        <f t="shared" si="0"/>
        <v>6749.140000000014</v>
      </c>
      <c r="H13" s="63">
        <f t="shared" si="1"/>
        <v>6749.140000000014</v>
      </c>
      <c r="I13" s="110" t="s">
        <v>571</v>
      </c>
    </row>
    <row r="14" spans="1:9" ht="14.65" customHeight="1" x14ac:dyDescent="0.25">
      <c r="A14" s="5" t="s">
        <v>125</v>
      </c>
      <c r="B14" s="6" t="s">
        <v>126</v>
      </c>
      <c r="C14" s="4">
        <v>750000</v>
      </c>
      <c r="D14" s="4">
        <v>2155696.98</v>
      </c>
      <c r="E14" s="4">
        <v>2250000</v>
      </c>
      <c r="F14" s="4">
        <v>2155696.98</v>
      </c>
      <c r="G14" s="4">
        <f t="shared" si="0"/>
        <v>94303.020000000019</v>
      </c>
      <c r="H14" s="63">
        <f t="shared" si="1"/>
        <v>94303.020000000019</v>
      </c>
      <c r="I14" s="2" t="s">
        <v>572</v>
      </c>
    </row>
    <row r="15" spans="1:9" ht="14.65" customHeight="1" x14ac:dyDescent="0.25">
      <c r="A15" s="5" t="s">
        <v>131</v>
      </c>
      <c r="B15" s="6" t="s">
        <v>132</v>
      </c>
      <c r="C15" s="4">
        <v>1060000</v>
      </c>
      <c r="D15" s="4">
        <v>0</v>
      </c>
      <c r="E15" s="4">
        <v>1060000</v>
      </c>
      <c r="F15" s="4">
        <v>0</v>
      </c>
      <c r="G15" s="4">
        <f t="shared" si="0"/>
        <v>1060000</v>
      </c>
      <c r="H15" s="63">
        <f t="shared" si="1"/>
        <v>1060000</v>
      </c>
      <c r="I15" s="2" t="s">
        <v>573</v>
      </c>
    </row>
    <row r="16" spans="1:9" ht="14.65" customHeight="1" x14ac:dyDescent="0.25">
      <c r="A16" s="5" t="s">
        <v>133</v>
      </c>
      <c r="B16" s="6" t="s">
        <v>134</v>
      </c>
      <c r="C16" s="4">
        <v>140000</v>
      </c>
      <c r="D16" s="4">
        <v>0</v>
      </c>
      <c r="E16" s="4">
        <v>140000</v>
      </c>
      <c r="F16" s="4">
        <v>0</v>
      </c>
      <c r="G16" s="4">
        <f t="shared" si="0"/>
        <v>140000</v>
      </c>
      <c r="H16" s="63">
        <f t="shared" si="1"/>
        <v>140000</v>
      </c>
      <c r="I16" s="109" t="s">
        <v>573</v>
      </c>
    </row>
    <row r="17" spans="1:9" ht="14.65" customHeight="1" x14ac:dyDescent="0.25">
      <c r="A17" s="5" t="s">
        <v>135</v>
      </c>
      <c r="B17" s="6" t="s">
        <v>136</v>
      </c>
      <c r="C17" s="4">
        <v>200000</v>
      </c>
      <c r="D17" s="4">
        <v>0</v>
      </c>
      <c r="E17" s="4">
        <v>200000</v>
      </c>
      <c r="F17" s="4">
        <v>0</v>
      </c>
      <c r="G17" s="4">
        <f t="shared" si="0"/>
        <v>200000</v>
      </c>
      <c r="H17" s="63">
        <f t="shared" si="1"/>
        <v>200000</v>
      </c>
      <c r="I17" s="2"/>
    </row>
    <row r="18" spans="1:9" ht="14.65" customHeight="1" x14ac:dyDescent="0.25">
      <c r="A18" s="5" t="s">
        <v>137</v>
      </c>
      <c r="B18" s="6" t="s">
        <v>138</v>
      </c>
      <c r="C18" s="4">
        <v>0</v>
      </c>
      <c r="D18" s="4">
        <v>11264</v>
      </c>
      <c r="E18" s="4">
        <v>0</v>
      </c>
      <c r="F18" s="4">
        <v>11264</v>
      </c>
      <c r="G18" s="4">
        <f t="shared" si="0"/>
        <v>-11264</v>
      </c>
      <c r="H18" s="63">
        <f t="shared" si="1"/>
        <v>-11264</v>
      </c>
      <c r="I18" s="2" t="s">
        <v>574</v>
      </c>
    </row>
    <row r="19" spans="1:9" ht="14.65" customHeight="1" x14ac:dyDescent="0.25">
      <c r="A19" s="5" t="s">
        <v>139</v>
      </c>
      <c r="B19" s="6" t="s">
        <v>140</v>
      </c>
      <c r="C19" s="4">
        <v>0</v>
      </c>
      <c r="D19" s="4">
        <v>123636.92</v>
      </c>
      <c r="E19" s="4">
        <v>0</v>
      </c>
      <c r="F19" s="4">
        <v>123636.92</v>
      </c>
      <c r="G19" s="4">
        <f t="shared" si="0"/>
        <v>-123636.92</v>
      </c>
      <c r="H19" s="63">
        <f t="shared" si="1"/>
        <v>-123636.92</v>
      </c>
      <c r="I19" s="109" t="s">
        <v>574</v>
      </c>
    </row>
    <row r="20" spans="1:9" ht="14.65" customHeight="1" x14ac:dyDescent="0.25">
      <c r="A20" s="5" t="s">
        <v>141</v>
      </c>
      <c r="B20" s="6" t="s">
        <v>142</v>
      </c>
      <c r="C20" s="4">
        <v>0</v>
      </c>
      <c r="D20" s="4">
        <v>95608.83</v>
      </c>
      <c r="E20" s="4">
        <v>0</v>
      </c>
      <c r="F20" s="4">
        <v>95608.83</v>
      </c>
      <c r="G20" s="4">
        <f t="shared" si="0"/>
        <v>-95608.83</v>
      </c>
      <c r="H20" s="63">
        <f t="shared" si="1"/>
        <v>-95608.83</v>
      </c>
      <c r="I20" s="109" t="s">
        <v>574</v>
      </c>
    </row>
    <row r="21" spans="1:9" ht="14.65" customHeight="1" x14ac:dyDescent="0.25">
      <c r="A21" s="5" t="s">
        <v>143</v>
      </c>
      <c r="B21" s="6" t="s">
        <v>144</v>
      </c>
      <c r="C21" s="4">
        <v>0</v>
      </c>
      <c r="D21" s="4">
        <v>421380</v>
      </c>
      <c r="E21" s="4">
        <v>0</v>
      </c>
      <c r="F21" s="4">
        <v>421380</v>
      </c>
      <c r="G21" s="4">
        <f t="shared" si="0"/>
        <v>-421380</v>
      </c>
      <c r="H21" s="63">
        <f t="shared" si="1"/>
        <v>-421380</v>
      </c>
      <c r="I21" s="109" t="s">
        <v>574</v>
      </c>
    </row>
    <row r="22" spans="1:9" s="53" customFormat="1" ht="14.65" customHeight="1" x14ac:dyDescent="0.25">
      <c r="A22" s="5" t="s">
        <v>556</v>
      </c>
      <c r="B22" s="6" t="s">
        <v>557</v>
      </c>
      <c r="C22" s="63"/>
      <c r="D22" s="63"/>
      <c r="E22" s="63">
        <v>0</v>
      </c>
      <c r="F22" s="63">
        <v>0</v>
      </c>
      <c r="G22" s="63">
        <v>0</v>
      </c>
      <c r="H22" s="63">
        <f t="shared" si="1"/>
        <v>0</v>
      </c>
      <c r="I22" s="62"/>
    </row>
    <row r="23" spans="1:9" ht="14.65" customHeight="1" x14ac:dyDescent="0.25">
      <c r="A23" s="5" t="s">
        <v>145</v>
      </c>
      <c r="B23" s="6" t="s">
        <v>146</v>
      </c>
      <c r="C23" s="4">
        <v>0</v>
      </c>
      <c r="D23" s="4">
        <v>89170</v>
      </c>
      <c r="E23" s="4">
        <v>0</v>
      </c>
      <c r="F23" s="4">
        <v>89170</v>
      </c>
      <c r="G23" s="4">
        <f t="shared" si="0"/>
        <v>-89170</v>
      </c>
      <c r="H23" s="63">
        <f t="shared" si="1"/>
        <v>-89170</v>
      </c>
      <c r="I23" s="109" t="s">
        <v>574</v>
      </c>
    </row>
    <row r="24" spans="1:9" ht="14.65" customHeight="1" x14ac:dyDescent="0.25">
      <c r="A24" s="3" t="s">
        <v>149</v>
      </c>
      <c r="B24" s="6" t="s">
        <v>150</v>
      </c>
      <c r="C24" s="4">
        <v>0</v>
      </c>
      <c r="D24" s="4">
        <v>18550082.34</v>
      </c>
      <c r="E24" s="4">
        <v>10000000</v>
      </c>
      <c r="F24" s="4">
        <v>8603864.9700000007</v>
      </c>
      <c r="G24" s="4">
        <f t="shared" si="0"/>
        <v>1396135.0299999993</v>
      </c>
      <c r="H24" s="63">
        <f t="shared" si="1"/>
        <v>1396135.0299999993</v>
      </c>
      <c r="I24" s="2" t="s">
        <v>575</v>
      </c>
    </row>
    <row r="25" spans="1:9" ht="14.65" customHeight="1" x14ac:dyDescent="0.25">
      <c r="A25" s="5" t="s">
        <v>151</v>
      </c>
      <c r="B25" s="6" t="s">
        <v>152</v>
      </c>
      <c r="C25" s="4">
        <v>0</v>
      </c>
      <c r="D25" s="4">
        <v>-38303.26</v>
      </c>
      <c r="E25" s="4">
        <v>157524</v>
      </c>
      <c r="F25" s="4">
        <v>119220.77</v>
      </c>
      <c r="G25" s="4">
        <f t="shared" si="0"/>
        <v>38303.229999999996</v>
      </c>
      <c r="H25" s="63">
        <f t="shared" si="1"/>
        <v>38303.229999999996</v>
      </c>
      <c r="I25" s="2" t="s">
        <v>577</v>
      </c>
    </row>
    <row r="26" spans="1:9" ht="14.65" customHeight="1" x14ac:dyDescent="0.25">
      <c r="A26" s="5" t="s">
        <v>153</v>
      </c>
      <c r="B26" s="6" t="s">
        <v>154</v>
      </c>
      <c r="C26" s="4">
        <v>0</v>
      </c>
      <c r="D26" s="4">
        <v>-35715.050000000003</v>
      </c>
      <c r="E26" s="4">
        <v>245245</v>
      </c>
      <c r="F26" s="4">
        <v>209529.95</v>
      </c>
      <c r="G26" s="4">
        <f t="shared" si="0"/>
        <v>35715.049999999988</v>
      </c>
      <c r="H26" s="63">
        <f t="shared" si="1"/>
        <v>35715.049999999988</v>
      </c>
      <c r="I26" s="109" t="s">
        <v>577</v>
      </c>
    </row>
    <row r="27" spans="1:9" ht="14.65" customHeight="1" x14ac:dyDescent="0.25">
      <c r="A27" s="3" t="s">
        <v>159</v>
      </c>
      <c r="B27" s="6" t="s">
        <v>160</v>
      </c>
      <c r="C27" s="4">
        <v>286795</v>
      </c>
      <c r="D27" s="4">
        <v>1833894.23</v>
      </c>
      <c r="E27" s="4">
        <v>286795</v>
      </c>
      <c r="F27" s="4">
        <v>259670.16</v>
      </c>
      <c r="G27" s="4">
        <f t="shared" ref="G27:G30" si="2">SUM(E27-F27)</f>
        <v>27124.839999999997</v>
      </c>
      <c r="H27" s="63">
        <f t="shared" si="1"/>
        <v>27124.839999999997</v>
      </c>
      <c r="I27" s="2" t="s">
        <v>578</v>
      </c>
    </row>
    <row r="28" spans="1:9" ht="14.65" customHeight="1" x14ac:dyDescent="0.25">
      <c r="A28" s="3" t="s">
        <v>181</v>
      </c>
      <c r="B28" s="6" t="s">
        <v>182</v>
      </c>
      <c r="C28" s="4">
        <v>500000</v>
      </c>
      <c r="D28" s="4">
        <v>0</v>
      </c>
      <c r="E28" s="4">
        <v>500000</v>
      </c>
      <c r="F28" s="4">
        <v>0</v>
      </c>
      <c r="G28" s="4">
        <f t="shared" si="2"/>
        <v>500000</v>
      </c>
      <c r="H28" s="63">
        <f t="shared" si="1"/>
        <v>500000</v>
      </c>
      <c r="I28" s="2"/>
    </row>
    <row r="29" spans="1:9" ht="14.65" customHeight="1" x14ac:dyDescent="0.3">
      <c r="A29" s="5" t="s">
        <v>183</v>
      </c>
      <c r="B29" s="6" t="s">
        <v>184</v>
      </c>
      <c r="C29" s="4">
        <v>5000000</v>
      </c>
      <c r="D29" s="4">
        <v>0</v>
      </c>
      <c r="E29" s="4">
        <v>5000000</v>
      </c>
      <c r="F29" s="4">
        <v>0</v>
      </c>
      <c r="G29" s="4">
        <f t="shared" si="2"/>
        <v>5000000</v>
      </c>
      <c r="H29" s="63">
        <f t="shared" si="1"/>
        <v>5000000</v>
      </c>
      <c r="I29" s="2"/>
    </row>
    <row r="30" spans="1:9" ht="14.65" customHeight="1" x14ac:dyDescent="0.25">
      <c r="A30" s="3" t="s">
        <v>185</v>
      </c>
      <c r="B30" s="6" t="s">
        <v>186</v>
      </c>
      <c r="C30" s="4">
        <v>9957000</v>
      </c>
      <c r="D30" s="4">
        <v>12232884.74</v>
      </c>
      <c r="E30" s="4">
        <v>-2076305</v>
      </c>
      <c r="F30" s="4">
        <v>199579.65</v>
      </c>
      <c r="G30" s="4">
        <f t="shared" si="2"/>
        <v>-2275884.65</v>
      </c>
      <c r="H30" s="63">
        <f t="shared" si="1"/>
        <v>-2275884.65</v>
      </c>
      <c r="I30" s="111" t="s">
        <v>579</v>
      </c>
    </row>
    <row r="31" spans="1:9" ht="14.65" customHeight="1" x14ac:dyDescent="0.25">
      <c r="A31" s="5" t="s">
        <v>191</v>
      </c>
      <c r="B31" s="6" t="s">
        <v>192</v>
      </c>
      <c r="C31" s="4">
        <v>2500000</v>
      </c>
      <c r="D31" s="4">
        <v>178700.09</v>
      </c>
      <c r="E31" s="4">
        <v>2390658</v>
      </c>
      <c r="F31" s="4">
        <v>69358.09</v>
      </c>
      <c r="G31" s="4">
        <f t="shared" ref="G31:G37" si="3">SUM(E31-F31)</f>
        <v>2321299.91</v>
      </c>
      <c r="H31" s="63">
        <f t="shared" si="1"/>
        <v>2321299.91</v>
      </c>
      <c r="I31" s="112" t="s">
        <v>580</v>
      </c>
    </row>
    <row r="32" spans="1:9" ht="42" customHeight="1" x14ac:dyDescent="0.25">
      <c r="A32" s="5" t="s">
        <v>201</v>
      </c>
      <c r="B32" s="6" t="s">
        <v>202</v>
      </c>
      <c r="C32" s="4">
        <v>5171227</v>
      </c>
      <c r="D32" s="4">
        <v>5975513.7199999997</v>
      </c>
      <c r="E32" s="4">
        <v>331636</v>
      </c>
      <c r="F32" s="4">
        <v>1135922.3</v>
      </c>
      <c r="G32" s="4">
        <f t="shared" si="3"/>
        <v>-804286.3</v>
      </c>
      <c r="H32" s="63">
        <f t="shared" si="1"/>
        <v>-804286.3</v>
      </c>
      <c r="I32" s="113" t="s">
        <v>584</v>
      </c>
    </row>
    <row r="33" spans="1:9" ht="14.65" customHeight="1" x14ac:dyDescent="0.25">
      <c r="A33" s="5" t="s">
        <v>211</v>
      </c>
      <c r="B33" s="6" t="s">
        <v>212</v>
      </c>
      <c r="C33" s="4">
        <v>2500000</v>
      </c>
      <c r="D33" s="4">
        <v>1211885.24</v>
      </c>
      <c r="E33" s="4">
        <v>2500000</v>
      </c>
      <c r="F33" s="4">
        <v>1211885.24</v>
      </c>
      <c r="G33" s="4">
        <f t="shared" si="3"/>
        <v>1288114.76</v>
      </c>
      <c r="H33" s="63">
        <f t="shared" si="1"/>
        <v>1288114.76</v>
      </c>
      <c r="I33" s="2" t="s">
        <v>576</v>
      </c>
    </row>
    <row r="34" spans="1:9" ht="40.9" customHeight="1" x14ac:dyDescent="0.25">
      <c r="A34" s="5" t="s">
        <v>215</v>
      </c>
      <c r="B34" s="6" t="s">
        <v>216</v>
      </c>
      <c r="C34" s="4">
        <v>2700000</v>
      </c>
      <c r="D34" s="4">
        <v>0</v>
      </c>
      <c r="E34" s="4">
        <v>2700000</v>
      </c>
      <c r="F34" s="4">
        <v>0</v>
      </c>
      <c r="G34" s="4">
        <f t="shared" si="3"/>
        <v>2700000</v>
      </c>
      <c r="H34" s="63">
        <f t="shared" si="1"/>
        <v>2700000</v>
      </c>
      <c r="I34" s="113" t="s">
        <v>585</v>
      </c>
    </row>
    <row r="35" spans="1:9" ht="14.65" customHeight="1" x14ac:dyDescent="0.25">
      <c r="A35" s="5" t="s">
        <v>217</v>
      </c>
      <c r="B35" s="6" t="s">
        <v>218</v>
      </c>
      <c r="C35" s="4">
        <v>3960000</v>
      </c>
      <c r="D35" s="4">
        <v>763544.36</v>
      </c>
      <c r="E35" s="4">
        <v>3960000</v>
      </c>
      <c r="F35" s="4">
        <v>763544.36</v>
      </c>
      <c r="G35" s="4">
        <f t="shared" si="3"/>
        <v>3196455.64</v>
      </c>
      <c r="H35" s="63">
        <f t="shared" si="1"/>
        <v>3196455.64</v>
      </c>
      <c r="I35" s="2" t="s">
        <v>576</v>
      </c>
    </row>
    <row r="36" spans="1:9" ht="14.65" customHeight="1" x14ac:dyDescent="0.25">
      <c r="A36" s="5" t="s">
        <v>219</v>
      </c>
      <c r="B36" s="6" t="s">
        <v>220</v>
      </c>
      <c r="C36" s="4">
        <v>4000000</v>
      </c>
      <c r="D36" s="4">
        <v>322902.82</v>
      </c>
      <c r="E36" s="4">
        <v>4000000</v>
      </c>
      <c r="F36" s="4">
        <v>322902.82</v>
      </c>
      <c r="G36" s="4">
        <f t="shared" si="3"/>
        <v>3677097.18</v>
      </c>
      <c r="H36" s="63">
        <f t="shared" si="1"/>
        <v>3677097.18</v>
      </c>
      <c r="I36" s="2" t="s">
        <v>581</v>
      </c>
    </row>
    <row r="37" spans="1:9" ht="14.65" customHeight="1" x14ac:dyDescent="0.25">
      <c r="A37" s="5" t="s">
        <v>165</v>
      </c>
      <c r="B37" s="6" t="s">
        <v>582</v>
      </c>
      <c r="C37" s="4">
        <v>4249000</v>
      </c>
      <c r="D37" s="4">
        <v>0</v>
      </c>
      <c r="E37" s="4">
        <v>4249000</v>
      </c>
      <c r="F37" s="4">
        <v>0</v>
      </c>
      <c r="G37" s="4">
        <f t="shared" si="3"/>
        <v>4249000</v>
      </c>
      <c r="H37" s="63">
        <f t="shared" si="1"/>
        <v>4249000</v>
      </c>
      <c r="I37" s="2" t="s">
        <v>583</v>
      </c>
    </row>
    <row r="38" spans="1:9" ht="14.65" customHeight="1" x14ac:dyDescent="0.3">
      <c r="A38" s="3"/>
      <c r="B38" s="6"/>
      <c r="C38" s="4"/>
      <c r="D38" s="4"/>
      <c r="E38" s="4"/>
      <c r="F38" s="4"/>
      <c r="G38" s="4"/>
      <c r="H38" s="63">
        <f t="shared" si="1"/>
        <v>0</v>
      </c>
      <c r="I38" s="2"/>
    </row>
    <row r="39" spans="1:9" ht="14.65" customHeight="1" x14ac:dyDescent="0.25">
      <c r="A39" s="76" t="s">
        <v>451</v>
      </c>
      <c r="B39" s="145"/>
      <c r="C39" s="4">
        <f>SUM(C7:C38)</f>
        <v>57103504</v>
      </c>
      <c r="D39" s="4">
        <f>SUM(D7:D38)</f>
        <v>55014919.039999999</v>
      </c>
      <c r="E39" s="4">
        <f>SUM(E7:E38)</f>
        <v>40341178</v>
      </c>
      <c r="F39" s="4">
        <f>SUM(F7:F38)</f>
        <v>18294594.789999999</v>
      </c>
      <c r="G39" s="4">
        <f>SUM(G7:G38)</f>
        <v>22046583.210000001</v>
      </c>
      <c r="H39" s="63">
        <f t="shared" si="1"/>
        <v>22046583.210000001</v>
      </c>
      <c r="I39" s="2"/>
    </row>
    <row r="40" spans="1:9" ht="14.65" customHeight="1" x14ac:dyDescent="0.3">
      <c r="A40" s="1"/>
      <c r="B40" s="1"/>
      <c r="C40" s="38"/>
      <c r="D40" s="38"/>
      <c r="E40" s="38"/>
      <c r="F40" s="38"/>
      <c r="G40" s="38"/>
      <c r="H40" s="1"/>
    </row>
    <row r="41" spans="1:9" ht="14.65" customHeight="1" x14ac:dyDescent="0.3">
      <c r="A41" s="1"/>
      <c r="B41" s="1"/>
      <c r="C41" s="38"/>
      <c r="D41" s="38"/>
      <c r="E41" s="38"/>
      <c r="F41" s="38"/>
      <c r="G41" s="38"/>
      <c r="H41" s="1"/>
    </row>
    <row r="42" spans="1:9" ht="14.65" customHeight="1" x14ac:dyDescent="0.3">
      <c r="A42" s="11" t="s">
        <v>110</v>
      </c>
    </row>
    <row r="43" spans="1:9" ht="14.65" customHeight="1" x14ac:dyDescent="0.25">
      <c r="A43" t="s">
        <v>507</v>
      </c>
    </row>
    <row r="44" spans="1:9" ht="14.65" customHeight="1" x14ac:dyDescent="0.3"/>
    <row r="45" spans="1:9" ht="14.65" customHeight="1" x14ac:dyDescent="0.25">
      <c r="A45" s="12" t="s">
        <v>0</v>
      </c>
      <c r="B45" s="13" t="s">
        <v>110</v>
      </c>
      <c r="C45" s="130" t="s">
        <v>591</v>
      </c>
      <c r="D45" s="130" t="s">
        <v>590</v>
      </c>
      <c r="E45" s="130" t="s">
        <v>589</v>
      </c>
      <c r="F45" s="130" t="s">
        <v>588</v>
      </c>
      <c r="G45" s="130" t="s">
        <v>587</v>
      </c>
      <c r="H45" s="117" t="s">
        <v>516</v>
      </c>
      <c r="I45" s="118"/>
    </row>
    <row r="46" spans="1:9" ht="14.65" customHeight="1" x14ac:dyDescent="0.25">
      <c r="A46" s="23"/>
      <c r="B46" s="16"/>
      <c r="C46" s="131"/>
      <c r="D46" s="131"/>
      <c r="E46" s="131"/>
      <c r="F46" s="131"/>
      <c r="G46" s="131"/>
      <c r="H46" s="140" t="s">
        <v>517</v>
      </c>
      <c r="I46" s="141"/>
    </row>
    <row r="47" spans="1:9" ht="14.65" customHeight="1" x14ac:dyDescent="0.25">
      <c r="A47" s="15"/>
      <c r="B47" s="16"/>
      <c r="C47" s="132"/>
      <c r="D47" s="132"/>
      <c r="E47" s="132"/>
      <c r="F47" s="132"/>
      <c r="G47" s="132"/>
      <c r="H47" s="142"/>
      <c r="I47" s="143"/>
    </row>
    <row r="48" spans="1:9" ht="14.65" customHeight="1" x14ac:dyDescent="0.25">
      <c r="A48" s="3" t="s">
        <v>127</v>
      </c>
      <c r="B48" s="6" t="s">
        <v>128</v>
      </c>
      <c r="C48" s="4">
        <v>3919000</v>
      </c>
      <c r="D48" s="4">
        <v>3918999.8</v>
      </c>
      <c r="E48" s="4">
        <v>3790932</v>
      </c>
      <c r="F48" s="4">
        <v>3790932</v>
      </c>
      <c r="G48" s="4">
        <f t="shared" ref="G48:G73" si="4">SUM(E48-F48)</f>
        <v>0</v>
      </c>
      <c r="H48" s="121" t="s">
        <v>565</v>
      </c>
      <c r="I48" s="122"/>
    </row>
    <row r="49" spans="1:9" ht="14.65" customHeight="1" x14ac:dyDescent="0.25">
      <c r="A49" s="5" t="s">
        <v>129</v>
      </c>
      <c r="B49" s="6" t="s">
        <v>130</v>
      </c>
      <c r="C49" s="4">
        <v>109233</v>
      </c>
      <c r="D49" s="4">
        <v>109236.48</v>
      </c>
      <c r="E49" s="4">
        <v>7997</v>
      </c>
      <c r="F49" s="4">
        <v>8000</v>
      </c>
      <c r="G49" s="4">
        <f t="shared" si="4"/>
        <v>-3</v>
      </c>
      <c r="H49" s="121"/>
      <c r="I49" s="122"/>
    </row>
    <row r="50" spans="1:9" x14ac:dyDescent="0.25">
      <c r="A50" s="5" t="s">
        <v>147</v>
      </c>
      <c r="B50" s="6" t="s">
        <v>148</v>
      </c>
      <c r="C50" s="4">
        <v>1000000</v>
      </c>
      <c r="D50" s="4">
        <v>999999.6</v>
      </c>
      <c r="E50" s="4">
        <v>117148</v>
      </c>
      <c r="F50" s="4">
        <v>117147.96</v>
      </c>
      <c r="G50" s="4">
        <f t="shared" si="4"/>
        <v>3.9999999993597157E-2</v>
      </c>
      <c r="H50" s="121"/>
      <c r="I50" s="122"/>
    </row>
    <row r="51" spans="1:9" x14ac:dyDescent="0.25">
      <c r="A51" s="5" t="s">
        <v>155</v>
      </c>
      <c r="B51" s="6" t="s">
        <v>156</v>
      </c>
      <c r="C51" s="4">
        <v>350000</v>
      </c>
      <c r="D51" s="4">
        <v>221915.22</v>
      </c>
      <c r="E51" s="4">
        <v>350000</v>
      </c>
      <c r="F51" s="4">
        <v>221915.22</v>
      </c>
      <c r="G51" s="4">
        <f t="shared" si="4"/>
        <v>128084.78</v>
      </c>
      <c r="H51" s="124" t="s">
        <v>459</v>
      </c>
      <c r="I51" s="122"/>
    </row>
    <row r="52" spans="1:9" x14ac:dyDescent="0.25">
      <c r="A52" s="3" t="s">
        <v>157</v>
      </c>
      <c r="B52" s="6" t="s">
        <v>158</v>
      </c>
      <c r="C52" s="4">
        <v>400000</v>
      </c>
      <c r="D52" s="4">
        <v>400000</v>
      </c>
      <c r="E52" s="4">
        <v>400000</v>
      </c>
      <c r="F52" s="4">
        <v>400000</v>
      </c>
      <c r="G52" s="4">
        <f t="shared" si="4"/>
        <v>0</v>
      </c>
      <c r="H52" s="121"/>
      <c r="I52" s="122"/>
    </row>
    <row r="53" spans="1:9" ht="39" x14ac:dyDescent="0.25">
      <c r="A53" s="3" t="s">
        <v>161</v>
      </c>
      <c r="B53" s="6" t="s">
        <v>162</v>
      </c>
      <c r="C53" s="4">
        <v>4900000</v>
      </c>
      <c r="D53" s="4">
        <v>4890036.7</v>
      </c>
      <c r="E53" s="4">
        <v>9963</v>
      </c>
      <c r="F53" s="4">
        <v>0</v>
      </c>
      <c r="G53" s="4">
        <f t="shared" si="4"/>
        <v>9963</v>
      </c>
      <c r="H53" s="124" t="s">
        <v>459</v>
      </c>
      <c r="I53" s="122"/>
    </row>
    <row r="54" spans="1:9" x14ac:dyDescent="0.25">
      <c r="A54" s="3" t="s">
        <v>163</v>
      </c>
      <c r="B54" s="6" t="s">
        <v>164</v>
      </c>
      <c r="C54" s="4">
        <v>714635</v>
      </c>
      <c r="D54" s="4">
        <v>210615.3</v>
      </c>
      <c r="E54" s="4">
        <v>504019</v>
      </c>
      <c r="F54" s="4">
        <v>0</v>
      </c>
      <c r="G54" s="4">
        <f t="shared" si="4"/>
        <v>504019</v>
      </c>
      <c r="H54" s="124" t="s">
        <v>459</v>
      </c>
      <c r="I54" s="122"/>
    </row>
    <row r="55" spans="1:9" x14ac:dyDescent="0.25">
      <c r="A55" s="3" t="s">
        <v>165</v>
      </c>
      <c r="B55" s="6" t="s">
        <v>166</v>
      </c>
      <c r="C55" s="4">
        <v>222000</v>
      </c>
      <c r="D55" s="4">
        <v>125091.75</v>
      </c>
      <c r="E55" s="4">
        <v>96908</v>
      </c>
      <c r="F55" s="4">
        <v>0</v>
      </c>
      <c r="G55" s="4">
        <f t="shared" si="4"/>
        <v>96908</v>
      </c>
      <c r="H55" s="124" t="s">
        <v>459</v>
      </c>
      <c r="I55" s="122"/>
    </row>
    <row r="56" spans="1:9" x14ac:dyDescent="0.25">
      <c r="A56" s="3" t="s">
        <v>167</v>
      </c>
      <c r="B56" s="6" t="s">
        <v>168</v>
      </c>
      <c r="C56" s="4">
        <v>350000</v>
      </c>
      <c r="D56" s="4">
        <v>321171.33</v>
      </c>
      <c r="E56" s="4">
        <v>28829</v>
      </c>
      <c r="F56" s="4">
        <v>0</v>
      </c>
      <c r="G56" s="4">
        <f t="shared" si="4"/>
        <v>28829</v>
      </c>
      <c r="H56" s="124" t="s">
        <v>459</v>
      </c>
      <c r="I56" s="122"/>
    </row>
    <row r="57" spans="1:9" ht="26.25" x14ac:dyDescent="0.25">
      <c r="A57" s="3" t="s">
        <v>169</v>
      </c>
      <c r="B57" s="6" t="s">
        <v>170</v>
      </c>
      <c r="C57" s="4">
        <v>1521305</v>
      </c>
      <c r="D57" s="4">
        <v>1475571.92</v>
      </c>
      <c r="E57" s="4">
        <v>45733</v>
      </c>
      <c r="F57" s="4">
        <v>0</v>
      </c>
      <c r="G57" s="4">
        <f t="shared" si="4"/>
        <v>45733</v>
      </c>
      <c r="H57" s="124" t="s">
        <v>459</v>
      </c>
      <c r="I57" s="122"/>
    </row>
    <row r="58" spans="1:9" ht="26.25" x14ac:dyDescent="0.25">
      <c r="A58" s="3" t="s">
        <v>171</v>
      </c>
      <c r="B58" s="6" t="s">
        <v>172</v>
      </c>
      <c r="C58" s="4">
        <v>200000</v>
      </c>
      <c r="D58" s="4">
        <v>138590.84</v>
      </c>
      <c r="E58" s="4">
        <v>61410</v>
      </c>
      <c r="F58" s="4">
        <v>0</v>
      </c>
      <c r="G58" s="4">
        <f t="shared" si="4"/>
        <v>61410</v>
      </c>
      <c r="H58" s="124" t="s">
        <v>459</v>
      </c>
      <c r="I58" s="122"/>
    </row>
    <row r="59" spans="1:9" ht="26.25" x14ac:dyDescent="0.25">
      <c r="A59" s="3" t="s">
        <v>173</v>
      </c>
      <c r="B59" s="6" t="s">
        <v>174</v>
      </c>
      <c r="C59" s="4">
        <v>1807906</v>
      </c>
      <c r="D59" s="4">
        <v>1644528.25</v>
      </c>
      <c r="E59" s="4">
        <v>114429</v>
      </c>
      <c r="F59" s="4">
        <v>11051</v>
      </c>
      <c r="G59" s="4">
        <f t="shared" si="4"/>
        <v>103378</v>
      </c>
      <c r="H59" s="124" t="s">
        <v>459</v>
      </c>
      <c r="I59" s="122"/>
    </row>
    <row r="60" spans="1:9" x14ac:dyDescent="0.25">
      <c r="A60" s="3" t="s">
        <v>175</v>
      </c>
      <c r="B60" s="6" t="s">
        <v>176</v>
      </c>
      <c r="C60" s="4">
        <v>2500000</v>
      </c>
      <c r="D60" s="4">
        <v>2699520.73</v>
      </c>
      <c r="E60" s="4">
        <v>-199520</v>
      </c>
      <c r="F60" s="4">
        <v>0</v>
      </c>
      <c r="G60" s="4">
        <f t="shared" si="4"/>
        <v>-199520</v>
      </c>
      <c r="H60" s="124" t="s">
        <v>459</v>
      </c>
      <c r="I60" s="122"/>
    </row>
    <row r="61" spans="1:9" x14ac:dyDescent="0.25">
      <c r="A61" s="3" t="s">
        <v>177</v>
      </c>
      <c r="B61" s="6" t="s">
        <v>178</v>
      </c>
      <c r="C61" s="4">
        <v>2058821</v>
      </c>
      <c r="D61" s="4">
        <v>1708196.94</v>
      </c>
      <c r="E61" s="4">
        <v>-363376</v>
      </c>
      <c r="F61" s="4">
        <v>-714000</v>
      </c>
      <c r="G61" s="4">
        <f t="shared" si="4"/>
        <v>350624</v>
      </c>
      <c r="H61" s="124" t="s">
        <v>459</v>
      </c>
      <c r="I61" s="122"/>
    </row>
    <row r="62" spans="1:9" x14ac:dyDescent="0.25">
      <c r="A62" s="3" t="s">
        <v>179</v>
      </c>
      <c r="B62" s="6" t="s">
        <v>180</v>
      </c>
      <c r="C62" s="4">
        <v>1941179</v>
      </c>
      <c r="D62" s="4">
        <v>1539262.22</v>
      </c>
      <c r="E62" s="4">
        <v>-129083</v>
      </c>
      <c r="F62" s="4">
        <v>-531000</v>
      </c>
      <c r="G62" s="4">
        <f t="shared" si="4"/>
        <v>401917</v>
      </c>
      <c r="H62" s="124" t="s">
        <v>459</v>
      </c>
      <c r="I62" s="122"/>
    </row>
    <row r="63" spans="1:9" x14ac:dyDescent="0.25">
      <c r="A63" s="3" t="s">
        <v>187</v>
      </c>
      <c r="B63" s="6" t="s">
        <v>188</v>
      </c>
      <c r="C63" s="4">
        <v>1743000</v>
      </c>
      <c r="D63" s="4">
        <v>1936576.75</v>
      </c>
      <c r="E63" s="4">
        <v>-1440787</v>
      </c>
      <c r="F63" s="4">
        <v>-1247209.52</v>
      </c>
      <c r="G63" s="4">
        <f t="shared" si="4"/>
        <v>-193577.47999999998</v>
      </c>
      <c r="H63" s="124" t="s">
        <v>459</v>
      </c>
      <c r="I63" s="122"/>
    </row>
    <row r="64" spans="1:9" x14ac:dyDescent="0.25">
      <c r="A64" s="3" t="s">
        <v>189</v>
      </c>
      <c r="B64" s="6" t="s">
        <v>190</v>
      </c>
      <c r="C64" s="4">
        <v>805334</v>
      </c>
      <c r="D64" s="4">
        <v>786725.99</v>
      </c>
      <c r="E64" s="4">
        <v>38546</v>
      </c>
      <c r="F64" s="4">
        <v>19938</v>
      </c>
      <c r="G64" s="4">
        <f t="shared" si="4"/>
        <v>18608</v>
      </c>
      <c r="H64" s="124" t="s">
        <v>459</v>
      </c>
      <c r="I64" s="122"/>
    </row>
    <row r="65" spans="1:9" x14ac:dyDescent="0.25">
      <c r="A65" s="5" t="s">
        <v>193</v>
      </c>
      <c r="B65" s="6" t="s">
        <v>194</v>
      </c>
      <c r="C65" s="4">
        <v>2100000</v>
      </c>
      <c r="D65" s="4">
        <v>1798742.6</v>
      </c>
      <c r="E65" s="4">
        <v>301258</v>
      </c>
      <c r="F65" s="4">
        <v>0</v>
      </c>
      <c r="G65" s="4">
        <f t="shared" si="4"/>
        <v>301258</v>
      </c>
      <c r="H65" s="124" t="s">
        <v>459</v>
      </c>
      <c r="I65" s="122"/>
    </row>
    <row r="66" spans="1:9" x14ac:dyDescent="0.25">
      <c r="A66" s="5" t="s">
        <v>195</v>
      </c>
      <c r="B66" s="6" t="s">
        <v>196</v>
      </c>
      <c r="C66" s="4">
        <v>5000000</v>
      </c>
      <c r="D66" s="4">
        <v>4567655.8099999996</v>
      </c>
      <c r="E66" s="4">
        <v>4553362</v>
      </c>
      <c r="F66" s="4">
        <v>4121017.46</v>
      </c>
      <c r="G66" s="4">
        <f t="shared" si="4"/>
        <v>432344.54000000004</v>
      </c>
      <c r="H66" s="124" t="s">
        <v>459</v>
      </c>
      <c r="I66" s="122"/>
    </row>
    <row r="67" spans="1:9" x14ac:dyDescent="0.25">
      <c r="A67" s="5" t="s">
        <v>197</v>
      </c>
      <c r="B67" s="6" t="s">
        <v>198</v>
      </c>
      <c r="C67" s="4">
        <v>409000</v>
      </c>
      <c r="D67" s="4">
        <v>437340.08</v>
      </c>
      <c r="E67" s="4">
        <v>46189</v>
      </c>
      <c r="F67" s="4">
        <v>74529.210000000006</v>
      </c>
      <c r="G67" s="4">
        <f t="shared" si="4"/>
        <v>-28340.210000000006</v>
      </c>
      <c r="H67" s="124" t="s">
        <v>459</v>
      </c>
      <c r="I67" s="122"/>
    </row>
    <row r="68" spans="1:9" x14ac:dyDescent="0.25">
      <c r="A68" s="5" t="s">
        <v>199</v>
      </c>
      <c r="B68" s="6" t="s">
        <v>200</v>
      </c>
      <c r="C68" s="4">
        <v>2843200</v>
      </c>
      <c r="D68" s="4">
        <v>3061270.11</v>
      </c>
      <c r="E68" s="4">
        <v>1658297</v>
      </c>
      <c r="F68" s="4">
        <v>1876367.06</v>
      </c>
      <c r="G68" s="4">
        <f t="shared" si="4"/>
        <v>-218070.06000000006</v>
      </c>
      <c r="H68" s="124" t="s">
        <v>459</v>
      </c>
      <c r="I68" s="122"/>
    </row>
    <row r="69" spans="1:9" x14ac:dyDescent="0.25">
      <c r="A69" s="3" t="s">
        <v>203</v>
      </c>
      <c r="B69" s="6" t="s">
        <v>204</v>
      </c>
      <c r="C69" s="4">
        <v>200000</v>
      </c>
      <c r="D69" s="4">
        <v>60101.25</v>
      </c>
      <c r="E69" s="4">
        <v>139899</v>
      </c>
      <c r="F69" s="4">
        <v>0</v>
      </c>
      <c r="G69" s="4">
        <f t="shared" si="4"/>
        <v>139899</v>
      </c>
      <c r="H69" s="124" t="s">
        <v>459</v>
      </c>
      <c r="I69" s="122"/>
    </row>
    <row r="70" spans="1:9" x14ac:dyDescent="0.25">
      <c r="A70" s="3" t="s">
        <v>205</v>
      </c>
      <c r="B70" s="6" t="s">
        <v>206</v>
      </c>
      <c r="C70" s="4">
        <v>973000</v>
      </c>
      <c r="D70" s="4">
        <v>640706.85</v>
      </c>
      <c r="E70" s="4">
        <v>973000</v>
      </c>
      <c r="F70" s="4">
        <v>640706.85</v>
      </c>
      <c r="G70" s="4">
        <f t="shared" si="4"/>
        <v>332293.15000000002</v>
      </c>
      <c r="H70" s="124" t="s">
        <v>459</v>
      </c>
      <c r="I70" s="122"/>
    </row>
    <row r="71" spans="1:9" x14ac:dyDescent="0.25">
      <c r="A71" s="3" t="s">
        <v>207</v>
      </c>
      <c r="B71" s="6" t="s">
        <v>208</v>
      </c>
      <c r="C71" s="4">
        <v>300000</v>
      </c>
      <c r="D71" s="4">
        <v>276900</v>
      </c>
      <c r="E71" s="4">
        <v>300000</v>
      </c>
      <c r="F71" s="4">
        <v>276900</v>
      </c>
      <c r="G71" s="4">
        <f t="shared" si="4"/>
        <v>23100</v>
      </c>
      <c r="H71" s="124" t="s">
        <v>459</v>
      </c>
      <c r="I71" s="122"/>
    </row>
    <row r="72" spans="1:9" x14ac:dyDescent="0.25">
      <c r="A72" s="3" t="s">
        <v>209</v>
      </c>
      <c r="B72" s="6" t="s">
        <v>210</v>
      </c>
      <c r="C72" s="4">
        <v>500000</v>
      </c>
      <c r="D72" s="4">
        <v>260331.84</v>
      </c>
      <c r="E72" s="4">
        <v>408621</v>
      </c>
      <c r="F72" s="4">
        <v>168953.34</v>
      </c>
      <c r="G72" s="4">
        <f t="shared" si="4"/>
        <v>239667.66</v>
      </c>
      <c r="H72" s="124" t="s">
        <v>459</v>
      </c>
      <c r="I72" s="122"/>
    </row>
    <row r="73" spans="1:9" x14ac:dyDescent="0.25">
      <c r="A73" s="5" t="s">
        <v>213</v>
      </c>
      <c r="B73" s="6" t="s">
        <v>214</v>
      </c>
      <c r="C73" s="4">
        <v>2200000</v>
      </c>
      <c r="D73" s="4">
        <v>1756895.52</v>
      </c>
      <c r="E73" s="4">
        <v>1973567</v>
      </c>
      <c r="F73" s="4">
        <v>1530462.72</v>
      </c>
      <c r="G73" s="4">
        <f t="shared" si="4"/>
        <v>443104.28</v>
      </c>
      <c r="H73" s="124" t="s">
        <v>459</v>
      </c>
      <c r="I73" s="122"/>
    </row>
    <row r="74" spans="1:9" x14ac:dyDescent="0.25">
      <c r="A74" s="3"/>
      <c r="B74" s="6"/>
      <c r="C74" s="4"/>
      <c r="D74" s="4"/>
      <c r="E74" s="4"/>
      <c r="F74" s="4"/>
      <c r="G74" s="4"/>
      <c r="H74" s="121"/>
      <c r="I74" s="122"/>
    </row>
    <row r="75" spans="1:9" x14ac:dyDescent="0.25">
      <c r="A75" s="76" t="s">
        <v>451</v>
      </c>
      <c r="B75" s="145"/>
      <c r="C75" s="73">
        <f>SUM(C48:C74)</f>
        <v>39067613</v>
      </c>
      <c r="D75" s="73">
        <f>SUM(D48:D74)</f>
        <v>35985983.880000003</v>
      </c>
      <c r="E75" s="73">
        <f>SUM(E48:E74)</f>
        <v>13787341</v>
      </c>
      <c r="F75" s="73">
        <f>SUM(F48:F74)</f>
        <v>10765711.299999999</v>
      </c>
      <c r="G75" s="73">
        <f>SUM(G48:G74)</f>
        <v>3021629.7</v>
      </c>
      <c r="H75" s="121"/>
      <c r="I75" s="122"/>
    </row>
  </sheetData>
  <mergeCells count="41">
    <mergeCell ref="H4:H6"/>
    <mergeCell ref="H46:I47"/>
    <mergeCell ref="C4:C6"/>
    <mergeCell ref="D4:D6"/>
    <mergeCell ref="E4:E6"/>
    <mergeCell ref="F4:F6"/>
    <mergeCell ref="G4:G6"/>
    <mergeCell ref="C45:C47"/>
    <mergeCell ref="D45:D47"/>
    <mergeCell ref="E45:E47"/>
    <mergeCell ref="F45:F47"/>
    <mergeCell ref="G45:G47"/>
    <mergeCell ref="H74:I74"/>
    <mergeCell ref="H62:I62"/>
    <mergeCell ref="H63:I63"/>
    <mergeCell ref="H64:I64"/>
    <mergeCell ref="H65:I65"/>
    <mergeCell ref="H71:I71"/>
    <mergeCell ref="H75:I75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72:I72"/>
    <mergeCell ref="H73:I73"/>
    <mergeCell ref="H67:I67"/>
    <mergeCell ref="H68:I68"/>
    <mergeCell ref="H69:I69"/>
    <mergeCell ref="H70:I70"/>
    <mergeCell ref="H45:I45"/>
    <mergeCell ref="H66:I66"/>
    <mergeCell ref="H51:I51"/>
    <mergeCell ref="H52:I52"/>
    <mergeCell ref="H48:I48"/>
    <mergeCell ref="H49:I49"/>
    <mergeCell ref="H50:I50"/>
  </mergeCells>
  <pageMargins left="0" right="0" top="0.74803149606299213" bottom="0.55118110236220474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Normal="100" workbookViewId="0">
      <selection activeCell="A48" sqref="A48:XFD48"/>
    </sheetView>
  </sheetViews>
  <sheetFormatPr defaultColWidth="9.28515625" defaultRowHeight="15" x14ac:dyDescent="0.25"/>
  <cols>
    <col min="1" max="1" width="9.28515625" customWidth="1"/>
    <col min="2" max="2" width="41.42578125" customWidth="1"/>
    <col min="3" max="3" width="10.7109375" customWidth="1"/>
    <col min="4" max="4" width="10.42578125" customWidth="1"/>
    <col min="5" max="5" width="10.7109375" customWidth="1"/>
    <col min="6" max="7" width="10.42578125" customWidth="1"/>
    <col min="8" max="8" width="10.7109375" style="93" customWidth="1"/>
    <col min="9" max="9" width="29.7109375" style="84" customWidth="1"/>
  </cols>
  <sheetData>
    <row r="1" spans="1:13" x14ac:dyDescent="0.25">
      <c r="A1" s="11" t="s">
        <v>221</v>
      </c>
    </row>
    <row r="2" spans="1:13" x14ac:dyDescent="0.25">
      <c r="A2" t="s">
        <v>506</v>
      </c>
      <c r="C2" s="37"/>
      <c r="D2" s="37"/>
      <c r="E2" s="37"/>
      <c r="F2" s="37"/>
      <c r="G2" s="37"/>
    </row>
    <row r="4" spans="1:13" x14ac:dyDescent="0.25">
      <c r="A4" s="12" t="s">
        <v>0</v>
      </c>
      <c r="B4" s="13" t="s">
        <v>221</v>
      </c>
      <c r="C4" s="130" t="s">
        <v>591</v>
      </c>
      <c r="D4" s="130" t="s">
        <v>590</v>
      </c>
      <c r="E4" s="130" t="s">
        <v>589</v>
      </c>
      <c r="F4" s="130" t="s">
        <v>588</v>
      </c>
      <c r="G4" s="130" t="s">
        <v>587</v>
      </c>
      <c r="H4" s="130" t="s">
        <v>586</v>
      </c>
      <c r="I4" s="85" t="s">
        <v>515</v>
      </c>
    </row>
    <row r="5" spans="1:13" x14ac:dyDescent="0.25">
      <c r="A5" s="23"/>
      <c r="B5" s="16"/>
      <c r="C5" s="131"/>
      <c r="D5" s="131"/>
      <c r="E5" s="131"/>
      <c r="F5" s="131"/>
      <c r="G5" s="131"/>
      <c r="H5" s="131"/>
      <c r="I5" s="86"/>
    </row>
    <row r="6" spans="1:13" x14ac:dyDescent="0.25">
      <c r="A6" s="15"/>
      <c r="B6" s="16"/>
      <c r="C6" s="132"/>
      <c r="D6" s="132"/>
      <c r="E6" s="132"/>
      <c r="F6" s="132"/>
      <c r="G6" s="132"/>
      <c r="H6" s="132"/>
      <c r="I6" s="86"/>
    </row>
    <row r="7" spans="1:13" ht="14.65" customHeight="1" x14ac:dyDescent="0.25">
      <c r="A7" s="5" t="s">
        <v>222</v>
      </c>
      <c r="B7" s="2" t="s">
        <v>223</v>
      </c>
      <c r="C7" s="4"/>
      <c r="D7" s="4"/>
      <c r="E7" s="4"/>
      <c r="F7" s="4"/>
      <c r="G7" s="4"/>
      <c r="H7" s="94"/>
      <c r="I7" s="87"/>
    </row>
    <row r="8" spans="1:13" ht="26.25" x14ac:dyDescent="0.25">
      <c r="A8" s="5" t="s">
        <v>478</v>
      </c>
      <c r="B8" s="6" t="s">
        <v>479</v>
      </c>
      <c r="C8" s="4">
        <v>130000</v>
      </c>
      <c r="D8" s="4">
        <v>104808</v>
      </c>
      <c r="E8" s="4">
        <v>130000</v>
      </c>
      <c r="F8" s="4">
        <v>104808</v>
      </c>
      <c r="G8" s="4">
        <f t="shared" ref="G8:G17" si="0">SUM(E8-F8)</f>
        <v>25192</v>
      </c>
      <c r="H8" s="80">
        <v>25192</v>
      </c>
      <c r="I8" s="79" t="s">
        <v>543</v>
      </c>
    </row>
    <row r="9" spans="1:13" ht="14.65" customHeight="1" x14ac:dyDescent="0.25">
      <c r="A9" s="5" t="s">
        <v>488</v>
      </c>
      <c r="B9" s="2" t="s">
        <v>489</v>
      </c>
      <c r="C9" s="4">
        <v>565875</v>
      </c>
      <c r="D9" s="4">
        <v>409036</v>
      </c>
      <c r="E9" s="4">
        <v>565875</v>
      </c>
      <c r="F9" s="4">
        <v>409036</v>
      </c>
      <c r="G9" s="4">
        <f t="shared" si="0"/>
        <v>156839</v>
      </c>
      <c r="H9" s="80">
        <v>156839</v>
      </c>
      <c r="I9" s="79" t="s">
        <v>543</v>
      </c>
    </row>
    <row r="10" spans="1:13" ht="14.65" customHeight="1" x14ac:dyDescent="0.25">
      <c r="A10" s="5" t="s">
        <v>480</v>
      </c>
      <c r="B10" s="2" t="s">
        <v>481</v>
      </c>
      <c r="C10" s="4">
        <v>860000</v>
      </c>
      <c r="D10" s="4">
        <v>655097</v>
      </c>
      <c r="E10" s="4">
        <v>860000</v>
      </c>
      <c r="F10" s="4">
        <v>655097</v>
      </c>
      <c r="G10" s="4">
        <f t="shared" si="0"/>
        <v>204903</v>
      </c>
      <c r="H10" s="80">
        <v>204903</v>
      </c>
      <c r="I10" s="90" t="s">
        <v>543</v>
      </c>
    </row>
    <row r="11" spans="1:13" ht="14.65" customHeight="1" x14ac:dyDescent="0.25">
      <c r="A11" s="5" t="s">
        <v>482</v>
      </c>
      <c r="B11" s="2" t="s">
        <v>483</v>
      </c>
      <c r="C11" s="4">
        <v>200000</v>
      </c>
      <c r="D11" s="4">
        <v>0</v>
      </c>
      <c r="E11" s="4">
        <v>200000</v>
      </c>
      <c r="F11" s="4">
        <v>0</v>
      </c>
      <c r="G11" s="4">
        <f t="shared" si="0"/>
        <v>200000</v>
      </c>
      <c r="H11" s="80">
        <v>200000</v>
      </c>
      <c r="I11" s="90" t="s">
        <v>544</v>
      </c>
    </row>
    <row r="12" spans="1:13" ht="14.65" customHeight="1" x14ac:dyDescent="0.25">
      <c r="A12" s="5" t="s">
        <v>484</v>
      </c>
      <c r="B12" s="2" t="s">
        <v>485</v>
      </c>
      <c r="C12" s="4">
        <v>343000</v>
      </c>
      <c r="D12" s="4">
        <v>132532</v>
      </c>
      <c r="E12" s="4">
        <f>-400300+743300</f>
        <v>343000</v>
      </c>
      <c r="F12" s="4">
        <f>-400300+532832</f>
        <v>132532</v>
      </c>
      <c r="G12" s="4">
        <f>SUM(E12-F12)</f>
        <v>210468</v>
      </c>
      <c r="H12" s="80">
        <v>210468</v>
      </c>
      <c r="I12" s="88" t="s">
        <v>543</v>
      </c>
    </row>
    <row r="13" spans="1:13" ht="14.65" customHeight="1" x14ac:dyDescent="0.25">
      <c r="A13" s="5" t="s">
        <v>486</v>
      </c>
      <c r="B13" s="2" t="s">
        <v>487</v>
      </c>
      <c r="C13" s="4">
        <v>265000</v>
      </c>
      <c r="D13" s="4">
        <v>72611</v>
      </c>
      <c r="E13" s="4">
        <v>265000</v>
      </c>
      <c r="F13" s="4">
        <v>72611</v>
      </c>
      <c r="G13" s="4">
        <f t="shared" si="0"/>
        <v>192389</v>
      </c>
      <c r="H13" s="80">
        <v>192389</v>
      </c>
      <c r="I13" s="89" t="s">
        <v>543</v>
      </c>
      <c r="J13" s="37"/>
      <c r="K13" s="37"/>
      <c r="L13" s="37"/>
      <c r="M13" s="37"/>
    </row>
    <row r="14" spans="1:13" ht="26.25" x14ac:dyDescent="0.25">
      <c r="A14" s="3" t="s">
        <v>225</v>
      </c>
      <c r="B14" s="6" t="s">
        <v>226</v>
      </c>
      <c r="C14" s="4">
        <v>495000</v>
      </c>
      <c r="D14" s="4">
        <v>462639.57</v>
      </c>
      <c r="E14" s="4">
        <v>32360</v>
      </c>
      <c r="F14" s="4">
        <v>0</v>
      </c>
      <c r="G14" s="4">
        <f t="shared" si="0"/>
        <v>32360</v>
      </c>
      <c r="H14" s="80">
        <v>32360</v>
      </c>
      <c r="I14" s="90" t="s">
        <v>543</v>
      </c>
    </row>
    <row r="15" spans="1:13" x14ac:dyDescent="0.25">
      <c r="A15" s="3" t="s">
        <v>231</v>
      </c>
      <c r="B15" s="6" t="s">
        <v>564</v>
      </c>
      <c r="C15" s="4">
        <v>320000</v>
      </c>
      <c r="D15" s="4">
        <v>249331.82</v>
      </c>
      <c r="E15" s="4">
        <v>-131988</v>
      </c>
      <c r="F15" s="4">
        <v>-202656.14</v>
      </c>
      <c r="G15" s="4">
        <f t="shared" si="0"/>
        <v>70668.140000000014</v>
      </c>
      <c r="H15" s="80">
        <v>70668</v>
      </c>
      <c r="I15" s="79" t="s">
        <v>543</v>
      </c>
    </row>
    <row r="16" spans="1:13" ht="26.25" x14ac:dyDescent="0.25">
      <c r="A16" s="3" t="s">
        <v>232</v>
      </c>
      <c r="B16" s="6" t="s">
        <v>233</v>
      </c>
      <c r="C16" s="4">
        <v>1730000</v>
      </c>
      <c r="D16" s="4">
        <v>1512375.17</v>
      </c>
      <c r="E16" s="4">
        <v>217625</v>
      </c>
      <c r="F16" s="4">
        <v>0</v>
      </c>
      <c r="G16" s="4">
        <f t="shared" si="0"/>
        <v>217625</v>
      </c>
      <c r="H16" s="80">
        <v>217625</v>
      </c>
      <c r="I16" s="92" t="s">
        <v>545</v>
      </c>
    </row>
    <row r="17" spans="1:9" x14ac:dyDescent="0.25">
      <c r="A17" s="5" t="s">
        <v>234</v>
      </c>
      <c r="B17" s="6" t="s">
        <v>235</v>
      </c>
      <c r="C17" s="4">
        <v>875000</v>
      </c>
      <c r="D17" s="4">
        <v>854230.93</v>
      </c>
      <c r="E17" s="4">
        <v>275756</v>
      </c>
      <c r="F17" s="4">
        <v>254987.04</v>
      </c>
      <c r="G17" s="4">
        <f t="shared" si="0"/>
        <v>20768.959999999992</v>
      </c>
      <c r="H17" s="80">
        <v>20769</v>
      </c>
      <c r="I17" s="96" t="s">
        <v>546</v>
      </c>
    </row>
    <row r="18" spans="1:9" x14ac:dyDescent="0.25">
      <c r="A18" s="3" t="s">
        <v>238</v>
      </c>
      <c r="B18" s="6" t="s">
        <v>239</v>
      </c>
      <c r="C18" s="4">
        <v>306000</v>
      </c>
      <c r="D18" s="4">
        <v>276449.93</v>
      </c>
      <c r="E18" s="4">
        <v>63759</v>
      </c>
      <c r="F18" s="4">
        <v>34208.800000000003</v>
      </c>
      <c r="G18" s="4">
        <f>SUM(E18-F18)</f>
        <v>29550.199999999997</v>
      </c>
      <c r="H18" s="80">
        <v>29550</v>
      </c>
      <c r="I18" s="96" t="s">
        <v>543</v>
      </c>
    </row>
    <row r="19" spans="1:9" ht="14.65" customHeight="1" x14ac:dyDescent="0.25">
      <c r="A19" s="3" t="s">
        <v>244</v>
      </c>
      <c r="B19" s="91" t="s">
        <v>555</v>
      </c>
      <c r="C19" s="4">
        <v>9999780</v>
      </c>
      <c r="D19" s="4">
        <v>2153627.42</v>
      </c>
      <c r="E19" s="4">
        <v>9131701</v>
      </c>
      <c r="F19" s="4">
        <v>1196958</v>
      </c>
      <c r="G19" s="4">
        <f t="shared" ref="G19:G27" si="1">SUM(E19-F19)</f>
        <v>7934743</v>
      </c>
      <c r="H19" s="80">
        <v>7934743</v>
      </c>
      <c r="I19" s="90" t="s">
        <v>546</v>
      </c>
    </row>
    <row r="20" spans="1:9" ht="26.25" x14ac:dyDescent="0.25">
      <c r="A20" s="5" t="s">
        <v>245</v>
      </c>
      <c r="B20" s="6" t="s">
        <v>246</v>
      </c>
      <c r="C20" s="4">
        <v>2643125</v>
      </c>
      <c r="D20" s="4">
        <v>1710617.26</v>
      </c>
      <c r="E20" s="4">
        <v>2643292</v>
      </c>
      <c r="F20" s="4">
        <v>1712665</v>
      </c>
      <c r="G20" s="4">
        <f t="shared" si="1"/>
        <v>930627</v>
      </c>
      <c r="H20" s="80">
        <v>930627</v>
      </c>
      <c r="I20" s="92" t="s">
        <v>547</v>
      </c>
    </row>
    <row r="21" spans="1:9" x14ac:dyDescent="0.25">
      <c r="A21" s="5" t="s">
        <v>249</v>
      </c>
      <c r="B21" s="6" t="s">
        <v>501</v>
      </c>
      <c r="C21" s="4"/>
      <c r="D21" s="4"/>
      <c r="E21" s="4"/>
      <c r="F21" s="4"/>
      <c r="G21" s="4"/>
      <c r="H21" s="80"/>
      <c r="I21" s="79"/>
    </row>
    <row r="22" spans="1:9" x14ac:dyDescent="0.25">
      <c r="A22" s="5" t="s">
        <v>495</v>
      </c>
      <c r="B22" s="6" t="s">
        <v>496</v>
      </c>
      <c r="C22" s="4">
        <v>453525</v>
      </c>
      <c r="D22" s="4">
        <v>208848</v>
      </c>
      <c r="E22" s="4">
        <v>453525</v>
      </c>
      <c r="F22" s="4">
        <v>208848</v>
      </c>
      <c r="G22" s="4">
        <f t="shared" si="1"/>
        <v>244677</v>
      </c>
      <c r="H22" s="80">
        <v>244677</v>
      </c>
      <c r="I22" s="90" t="s">
        <v>543</v>
      </c>
    </row>
    <row r="23" spans="1:9" x14ac:dyDescent="0.25">
      <c r="A23" s="5" t="s">
        <v>499</v>
      </c>
      <c r="B23" s="6" t="s">
        <v>500</v>
      </c>
      <c r="C23" s="4">
        <v>120000</v>
      </c>
      <c r="D23" s="4">
        <v>13700</v>
      </c>
      <c r="E23" s="4">
        <v>120000</v>
      </c>
      <c r="F23" s="4">
        <v>13700</v>
      </c>
      <c r="G23" s="4">
        <f t="shared" si="1"/>
        <v>106300</v>
      </c>
      <c r="H23" s="80">
        <v>106300</v>
      </c>
      <c r="I23" s="90" t="s">
        <v>543</v>
      </c>
    </row>
    <row r="24" spans="1:9" s="53" customFormat="1" ht="39" x14ac:dyDescent="0.25">
      <c r="A24" s="5" t="s">
        <v>541</v>
      </c>
      <c r="B24" s="6" t="s">
        <v>542</v>
      </c>
      <c r="C24" s="63">
        <v>580826</v>
      </c>
      <c r="D24" s="63">
        <v>580826</v>
      </c>
      <c r="E24" s="63">
        <v>0</v>
      </c>
      <c r="F24" s="63">
        <v>0</v>
      </c>
      <c r="G24" s="63">
        <f t="shared" si="1"/>
        <v>0</v>
      </c>
      <c r="H24" s="80">
        <v>0</v>
      </c>
      <c r="I24" s="92" t="s">
        <v>548</v>
      </c>
    </row>
    <row r="25" spans="1:9" x14ac:dyDescent="0.25">
      <c r="A25" s="5" t="s">
        <v>502</v>
      </c>
      <c r="B25" s="6" t="s">
        <v>503</v>
      </c>
      <c r="C25" s="4"/>
      <c r="D25" s="4"/>
      <c r="E25" s="4"/>
      <c r="F25" s="4"/>
      <c r="G25" s="4"/>
      <c r="H25" s="80"/>
      <c r="I25" s="79"/>
    </row>
    <row r="26" spans="1:9" ht="18.75" customHeight="1" x14ac:dyDescent="0.25">
      <c r="A26" s="3" t="s">
        <v>250</v>
      </c>
      <c r="B26" s="6" t="s">
        <v>251</v>
      </c>
      <c r="C26" s="4">
        <v>54700</v>
      </c>
      <c r="D26" s="4">
        <v>18203.75</v>
      </c>
      <c r="E26" s="4">
        <v>54700</v>
      </c>
      <c r="F26" s="4">
        <v>18203.75</v>
      </c>
      <c r="G26" s="4">
        <f t="shared" si="1"/>
        <v>36496.25</v>
      </c>
      <c r="H26" s="80">
        <v>36496</v>
      </c>
      <c r="I26" s="90" t="s">
        <v>543</v>
      </c>
    </row>
    <row r="27" spans="1:9" x14ac:dyDescent="0.25">
      <c r="A27" s="3" t="s">
        <v>252</v>
      </c>
      <c r="B27" s="6" t="s">
        <v>253</v>
      </c>
      <c r="C27" s="4">
        <v>627674</v>
      </c>
      <c r="D27" s="4">
        <v>120915.5</v>
      </c>
      <c r="E27" s="4">
        <v>552792</v>
      </c>
      <c r="F27" s="4">
        <v>46033.43</v>
      </c>
      <c r="G27" s="4">
        <f t="shared" si="1"/>
        <v>506758.57</v>
      </c>
      <c r="H27" s="80">
        <v>506759</v>
      </c>
      <c r="I27" s="90" t="s">
        <v>543</v>
      </c>
    </row>
    <row r="28" spans="1:9" ht="14.65" customHeight="1" x14ac:dyDescent="0.25">
      <c r="A28" s="5" t="s">
        <v>254</v>
      </c>
      <c r="B28" s="6" t="s">
        <v>255</v>
      </c>
      <c r="C28" s="4">
        <v>567000</v>
      </c>
      <c r="D28" s="4">
        <v>543525.63</v>
      </c>
      <c r="E28" s="4">
        <v>567000</v>
      </c>
      <c r="F28" s="4">
        <v>543525.63</v>
      </c>
      <c r="G28" s="4">
        <f t="shared" ref="G28:G35" si="2">SUM(E28-F28)</f>
        <v>23474.369999999995</v>
      </c>
      <c r="H28" s="80">
        <v>23474</v>
      </c>
      <c r="I28" s="90" t="s">
        <v>543</v>
      </c>
    </row>
    <row r="29" spans="1:9" ht="14.65" customHeight="1" x14ac:dyDescent="0.25">
      <c r="A29" s="3" t="s">
        <v>256</v>
      </c>
      <c r="B29" s="6" t="s">
        <v>257</v>
      </c>
      <c r="C29" s="4">
        <v>186000</v>
      </c>
      <c r="D29" s="4">
        <v>165824.79999999999</v>
      </c>
      <c r="E29" s="4">
        <v>186000</v>
      </c>
      <c r="F29" s="4">
        <v>165824.79999999999</v>
      </c>
      <c r="G29" s="4">
        <f t="shared" si="2"/>
        <v>20175.200000000012</v>
      </c>
      <c r="H29" s="80">
        <v>20175</v>
      </c>
      <c r="I29" s="90" t="s">
        <v>543</v>
      </c>
    </row>
    <row r="30" spans="1:9" ht="26.25" x14ac:dyDescent="0.25">
      <c r="A30" s="5" t="s">
        <v>258</v>
      </c>
      <c r="B30" s="6" t="s">
        <v>490</v>
      </c>
      <c r="C30" s="4">
        <v>1190000</v>
      </c>
      <c r="D30" s="4">
        <v>0</v>
      </c>
      <c r="E30" s="4">
        <v>1190000</v>
      </c>
      <c r="F30" s="4">
        <v>0</v>
      </c>
      <c r="G30" s="4">
        <f t="shared" si="2"/>
        <v>1190000</v>
      </c>
      <c r="H30" s="80">
        <v>1190000</v>
      </c>
      <c r="I30" s="92" t="s">
        <v>549</v>
      </c>
    </row>
    <row r="31" spans="1:9" ht="39" x14ac:dyDescent="0.25">
      <c r="A31" s="5" t="s">
        <v>261</v>
      </c>
      <c r="B31" s="6" t="s">
        <v>262</v>
      </c>
      <c r="C31" s="4">
        <v>500000</v>
      </c>
      <c r="D31" s="4">
        <v>584501</v>
      </c>
      <c r="E31" s="4">
        <v>500000</v>
      </c>
      <c r="F31" s="4">
        <v>584501</v>
      </c>
      <c r="G31" s="4">
        <f t="shared" si="2"/>
        <v>-84501</v>
      </c>
      <c r="H31" s="80">
        <v>-84501</v>
      </c>
      <c r="I31" s="92" t="s">
        <v>550</v>
      </c>
    </row>
    <row r="32" spans="1:9" ht="14.65" customHeight="1" x14ac:dyDescent="0.25">
      <c r="A32" s="3" t="s">
        <v>265</v>
      </c>
      <c r="B32" s="6" t="s">
        <v>266</v>
      </c>
      <c r="C32" s="4">
        <v>2921532</v>
      </c>
      <c r="D32" s="4">
        <v>2767799.36</v>
      </c>
      <c r="E32" s="4">
        <v>183250</v>
      </c>
      <c r="F32" s="4">
        <v>141048</v>
      </c>
      <c r="G32" s="4">
        <f t="shared" si="2"/>
        <v>42202</v>
      </c>
      <c r="H32" s="80">
        <v>42202</v>
      </c>
      <c r="I32" s="90" t="s">
        <v>543</v>
      </c>
    </row>
    <row r="33" spans="1:9" ht="14.65" customHeight="1" x14ac:dyDescent="0.25">
      <c r="A33" s="5" t="s">
        <v>273</v>
      </c>
      <c r="B33" s="6" t="s">
        <v>274</v>
      </c>
      <c r="C33" s="4">
        <v>25200</v>
      </c>
      <c r="D33" s="4">
        <v>31366.83</v>
      </c>
      <c r="E33" s="4">
        <v>-25200</v>
      </c>
      <c r="F33" s="4">
        <v>6166.83</v>
      </c>
      <c r="G33" s="4">
        <f t="shared" si="2"/>
        <v>-31366.83</v>
      </c>
      <c r="H33" s="80">
        <v>-31367</v>
      </c>
      <c r="I33" s="90" t="s">
        <v>551</v>
      </c>
    </row>
    <row r="34" spans="1:9" x14ac:dyDescent="0.25">
      <c r="A34" s="5" t="s">
        <v>275</v>
      </c>
      <c r="B34" s="6" t="s">
        <v>501</v>
      </c>
      <c r="C34" s="4"/>
      <c r="D34" s="4"/>
      <c r="E34" s="4"/>
      <c r="F34" s="4"/>
      <c r="G34" s="4"/>
      <c r="H34" s="80"/>
      <c r="I34" s="79"/>
    </row>
    <row r="35" spans="1:9" ht="26.25" x14ac:dyDescent="0.25">
      <c r="A35" s="5" t="s">
        <v>471</v>
      </c>
      <c r="B35" s="91" t="s">
        <v>552</v>
      </c>
      <c r="C35" s="4">
        <v>300000</v>
      </c>
      <c r="D35" s="4">
        <v>12608</v>
      </c>
      <c r="E35" s="4">
        <v>300000</v>
      </c>
      <c r="F35" s="4">
        <v>12608</v>
      </c>
      <c r="G35" s="4">
        <f t="shared" si="2"/>
        <v>287392</v>
      </c>
      <c r="H35" s="80">
        <v>287392</v>
      </c>
      <c r="I35" s="90" t="s">
        <v>543</v>
      </c>
    </row>
    <row r="36" spans="1:9" x14ac:dyDescent="0.25">
      <c r="A36" s="5" t="s">
        <v>504</v>
      </c>
      <c r="B36" s="6" t="s">
        <v>503</v>
      </c>
      <c r="C36" s="4"/>
      <c r="D36" s="4"/>
      <c r="E36" s="4"/>
      <c r="F36" s="4"/>
      <c r="G36" s="4"/>
      <c r="H36" s="80"/>
      <c r="I36" s="79"/>
    </row>
    <row r="37" spans="1:9" ht="14.65" customHeight="1" x14ac:dyDescent="0.25">
      <c r="A37" s="3" t="s">
        <v>278</v>
      </c>
      <c r="B37" s="6" t="s">
        <v>279</v>
      </c>
      <c r="C37" s="4">
        <v>231282</v>
      </c>
      <c r="D37" s="4">
        <v>213208.32000000001</v>
      </c>
      <c r="E37" s="4">
        <v>18074</v>
      </c>
      <c r="F37" s="4">
        <v>0</v>
      </c>
      <c r="G37" s="4">
        <f t="shared" ref="G37:G40" si="3">SUM(E37-F37)</f>
        <v>18074</v>
      </c>
      <c r="H37" s="80">
        <v>18074</v>
      </c>
      <c r="I37" s="90" t="s">
        <v>543</v>
      </c>
    </row>
    <row r="38" spans="1:9" ht="14.65" customHeight="1" x14ac:dyDescent="0.25">
      <c r="A38" s="3" t="s">
        <v>280</v>
      </c>
      <c r="B38" s="6" t="s">
        <v>281</v>
      </c>
      <c r="C38" s="4">
        <v>105000</v>
      </c>
      <c r="D38" s="4">
        <v>94934</v>
      </c>
      <c r="E38" s="4">
        <v>47626</v>
      </c>
      <c r="F38" s="4">
        <v>37560</v>
      </c>
      <c r="G38" s="4">
        <f t="shared" si="3"/>
        <v>10066</v>
      </c>
      <c r="H38" s="80">
        <v>10066</v>
      </c>
      <c r="I38" s="90" t="s">
        <v>543</v>
      </c>
    </row>
    <row r="39" spans="1:9" ht="14.65" customHeight="1" x14ac:dyDescent="0.25">
      <c r="A39" s="5" t="s">
        <v>290</v>
      </c>
      <c r="B39" s="2" t="s">
        <v>291</v>
      </c>
      <c r="C39" s="4">
        <v>153000</v>
      </c>
      <c r="D39" s="4">
        <v>87515.49</v>
      </c>
      <c r="E39" s="4">
        <v>153000</v>
      </c>
      <c r="F39" s="4">
        <v>87515.49</v>
      </c>
      <c r="G39" s="4">
        <f t="shared" si="3"/>
        <v>65484.509999999995</v>
      </c>
      <c r="H39" s="80">
        <v>65485</v>
      </c>
      <c r="I39" s="90" t="s">
        <v>543</v>
      </c>
    </row>
    <row r="40" spans="1:9" ht="14.65" customHeight="1" x14ac:dyDescent="0.25">
      <c r="A40" s="5" t="s">
        <v>292</v>
      </c>
      <c r="B40" s="2" t="s">
        <v>293</v>
      </c>
      <c r="C40" s="4">
        <v>2073160</v>
      </c>
      <c r="D40" s="4">
        <v>1760268.56</v>
      </c>
      <c r="E40" s="4">
        <v>2073160</v>
      </c>
      <c r="F40" s="4">
        <v>1760268.56</v>
      </c>
      <c r="G40" s="4">
        <f t="shared" si="3"/>
        <v>312891.43999999994</v>
      </c>
      <c r="H40" s="80">
        <v>312891</v>
      </c>
      <c r="I40" s="90" t="s">
        <v>543</v>
      </c>
    </row>
    <row r="41" spans="1:9" ht="14.65" customHeight="1" x14ac:dyDescent="0.25">
      <c r="A41" s="3" t="s">
        <v>294</v>
      </c>
      <c r="B41" s="2" t="s">
        <v>295</v>
      </c>
      <c r="C41" s="4">
        <v>68500</v>
      </c>
      <c r="D41" s="4">
        <v>64110.8</v>
      </c>
      <c r="E41" s="4">
        <v>18450</v>
      </c>
      <c r="F41" s="4">
        <v>14060.8</v>
      </c>
      <c r="G41" s="4">
        <f>SUM(E41-F41)</f>
        <v>4389.2000000000007</v>
      </c>
      <c r="H41" s="80">
        <v>4389</v>
      </c>
      <c r="I41" s="90" t="s">
        <v>543</v>
      </c>
    </row>
    <row r="42" spans="1:9" ht="26.25" x14ac:dyDescent="0.25">
      <c r="A42" s="5" t="s">
        <v>491</v>
      </c>
      <c r="B42" s="2" t="s">
        <v>492</v>
      </c>
      <c r="C42" s="4">
        <v>2575000</v>
      </c>
      <c r="D42" s="4">
        <v>0</v>
      </c>
      <c r="E42" s="4">
        <v>2575000</v>
      </c>
      <c r="F42" s="4">
        <v>0</v>
      </c>
      <c r="G42" s="4">
        <f>SUM(E42-F42)</f>
        <v>2575000</v>
      </c>
      <c r="H42" s="80">
        <v>2575000</v>
      </c>
      <c r="I42" s="92" t="s">
        <v>549</v>
      </c>
    </row>
    <row r="43" spans="1:9" ht="26.25" x14ac:dyDescent="0.25">
      <c r="A43" s="5" t="s">
        <v>493</v>
      </c>
      <c r="B43" s="2" t="s">
        <v>494</v>
      </c>
      <c r="C43" s="4">
        <v>495000</v>
      </c>
      <c r="D43" s="4">
        <v>0</v>
      </c>
      <c r="E43" s="4">
        <v>495000</v>
      </c>
      <c r="F43" s="4">
        <v>0</v>
      </c>
      <c r="G43" s="4">
        <f>SUM(E43-F43)</f>
        <v>495000</v>
      </c>
      <c r="H43" s="80">
        <v>495000</v>
      </c>
      <c r="I43" s="92" t="s">
        <v>549</v>
      </c>
    </row>
    <row r="44" spans="1:9" s="53" customFormat="1" x14ac:dyDescent="0.25">
      <c r="A44" s="5"/>
      <c r="B44" s="109"/>
      <c r="C44" s="63"/>
      <c r="D44" s="63"/>
      <c r="E44" s="63"/>
      <c r="F44" s="63"/>
      <c r="G44" s="63"/>
      <c r="H44" s="80"/>
      <c r="I44" s="92"/>
    </row>
    <row r="45" spans="1:9" x14ac:dyDescent="0.25">
      <c r="A45" s="76" t="s">
        <v>451</v>
      </c>
      <c r="B45" s="145"/>
      <c r="C45" s="4">
        <f>SUM(C7:C43)</f>
        <v>31960179</v>
      </c>
      <c r="D45" s="4">
        <f>SUM(D7:D43)</f>
        <v>15861512.140000002</v>
      </c>
      <c r="E45" s="4">
        <f>SUM(E7:E43)</f>
        <v>24058757</v>
      </c>
      <c r="F45" s="4">
        <f>SUM(F7:F43)</f>
        <v>8010110.9899999993</v>
      </c>
      <c r="G45" s="4">
        <f>SUM(G7:G43)</f>
        <v>16048646.009999998</v>
      </c>
      <c r="H45" s="63">
        <f>SUM(H7:H43)+1</f>
        <v>16048646</v>
      </c>
      <c r="I45" s="79"/>
    </row>
    <row r="46" spans="1:9" x14ac:dyDescent="0.25">
      <c r="A46" s="1"/>
      <c r="B46" s="1"/>
      <c r="C46" s="38"/>
      <c r="D46" s="38"/>
      <c r="E46" s="38"/>
      <c r="F46" s="38"/>
      <c r="G46" s="38"/>
      <c r="H46" s="95"/>
    </row>
    <row r="47" spans="1:9" x14ac:dyDescent="0.25">
      <c r="A47" s="1"/>
      <c r="B47" s="1"/>
      <c r="C47" s="38"/>
      <c r="D47" s="38"/>
      <c r="E47" s="38"/>
      <c r="F47" s="38"/>
      <c r="G47" s="38"/>
      <c r="H47" s="95"/>
    </row>
    <row r="48" spans="1:9" x14ac:dyDescent="0.25">
      <c r="A48" s="11" t="s">
        <v>221</v>
      </c>
    </row>
    <row r="49" spans="1:9" x14ac:dyDescent="0.25">
      <c r="A49" t="s">
        <v>507</v>
      </c>
      <c r="C49" s="37"/>
      <c r="D49" s="37"/>
      <c r="E49" s="37"/>
      <c r="F49" s="37"/>
      <c r="G49" s="37"/>
    </row>
    <row r="51" spans="1:9" x14ac:dyDescent="0.25">
      <c r="A51" s="12" t="s">
        <v>0</v>
      </c>
      <c r="B51" s="13" t="s">
        <v>221</v>
      </c>
      <c r="C51" s="130" t="s">
        <v>591</v>
      </c>
      <c r="D51" s="130" t="s">
        <v>590</v>
      </c>
      <c r="E51" s="130" t="s">
        <v>589</v>
      </c>
      <c r="F51" s="130" t="s">
        <v>588</v>
      </c>
      <c r="G51" s="130" t="s">
        <v>587</v>
      </c>
      <c r="H51" s="127" t="s">
        <v>516</v>
      </c>
      <c r="I51" s="118"/>
    </row>
    <row r="52" spans="1:9" x14ac:dyDescent="0.25">
      <c r="A52" s="23"/>
      <c r="B52" s="16"/>
      <c r="C52" s="131"/>
      <c r="D52" s="131"/>
      <c r="E52" s="131"/>
      <c r="F52" s="131"/>
      <c r="G52" s="131"/>
      <c r="H52" s="140" t="s">
        <v>517</v>
      </c>
      <c r="I52" s="141"/>
    </row>
    <row r="53" spans="1:9" x14ac:dyDescent="0.25">
      <c r="A53" s="15"/>
      <c r="B53" s="16"/>
      <c r="C53" s="132"/>
      <c r="D53" s="132"/>
      <c r="E53" s="132"/>
      <c r="F53" s="132"/>
      <c r="G53" s="132"/>
      <c r="H53" s="142"/>
      <c r="I53" s="143"/>
    </row>
    <row r="54" spans="1:9" x14ac:dyDescent="0.25">
      <c r="A54" s="5" t="s">
        <v>222</v>
      </c>
      <c r="B54" s="2" t="s">
        <v>223</v>
      </c>
      <c r="C54" s="4"/>
      <c r="D54" s="4"/>
      <c r="E54" s="4"/>
      <c r="F54" s="4"/>
      <c r="G54" s="4"/>
      <c r="H54" s="125"/>
      <c r="I54" s="126"/>
    </row>
    <row r="55" spans="1:9" x14ac:dyDescent="0.25">
      <c r="A55" s="5" t="s">
        <v>474</v>
      </c>
      <c r="B55" s="2" t="s">
        <v>475</v>
      </c>
      <c r="C55" s="4">
        <v>533800</v>
      </c>
      <c r="D55" s="4">
        <v>533801</v>
      </c>
      <c r="E55" s="4">
        <f>-26200+560000</f>
        <v>533800</v>
      </c>
      <c r="F55" s="4">
        <v>533801</v>
      </c>
      <c r="G55" s="4">
        <f t="shared" ref="G55:G56" si="4">SUM(E55-F55)</f>
        <v>-1</v>
      </c>
      <c r="H55" s="125"/>
      <c r="I55" s="126"/>
    </row>
    <row r="56" spans="1:9" ht="30" customHeight="1" x14ac:dyDescent="0.35">
      <c r="A56" s="5" t="s">
        <v>476</v>
      </c>
      <c r="B56" s="6" t="s">
        <v>477</v>
      </c>
      <c r="C56" s="4">
        <v>215000</v>
      </c>
      <c r="D56" s="4">
        <v>215607</v>
      </c>
      <c r="E56" s="4">
        <v>215000</v>
      </c>
      <c r="F56" s="4">
        <f>230167-14560</f>
        <v>215607</v>
      </c>
      <c r="G56" s="4">
        <f t="shared" si="4"/>
        <v>-607</v>
      </c>
      <c r="H56" s="125"/>
      <c r="I56" s="126"/>
    </row>
    <row r="57" spans="1:9" x14ac:dyDescent="0.25">
      <c r="A57" s="3" t="s">
        <v>224</v>
      </c>
      <c r="B57" s="6" t="s">
        <v>505</v>
      </c>
      <c r="C57" s="4">
        <v>3300000</v>
      </c>
      <c r="D57" s="4">
        <v>3207723.63</v>
      </c>
      <c r="E57" s="4">
        <v>0</v>
      </c>
      <c r="F57" s="4">
        <v>0</v>
      </c>
      <c r="G57" s="4">
        <v>0</v>
      </c>
      <c r="H57" s="125"/>
      <c r="I57" s="126"/>
    </row>
    <row r="58" spans="1:9" x14ac:dyDescent="0.25">
      <c r="A58" s="3" t="s">
        <v>227</v>
      </c>
      <c r="B58" s="6" t="s">
        <v>228</v>
      </c>
      <c r="C58" s="4">
        <v>490000</v>
      </c>
      <c r="D58" s="4">
        <v>639999.68000000005</v>
      </c>
      <c r="E58" s="4">
        <v>146446</v>
      </c>
      <c r="F58" s="4">
        <v>146446</v>
      </c>
      <c r="G58" s="4">
        <f t="shared" ref="G58:G59" si="5">SUM(E58-F58)</f>
        <v>0</v>
      </c>
      <c r="H58" s="125"/>
      <c r="I58" s="126"/>
    </row>
    <row r="59" spans="1:9" x14ac:dyDescent="0.25">
      <c r="A59" s="3" t="s">
        <v>229</v>
      </c>
      <c r="B59" s="6" t="s">
        <v>230</v>
      </c>
      <c r="C59" s="4">
        <v>360000</v>
      </c>
      <c r="D59" s="4">
        <v>360137.78</v>
      </c>
      <c r="E59" s="4">
        <v>360000</v>
      </c>
      <c r="F59" s="4">
        <v>360137.78</v>
      </c>
      <c r="G59" s="4">
        <f t="shared" si="5"/>
        <v>-137.78000000002794</v>
      </c>
      <c r="H59" s="125"/>
      <c r="I59" s="126"/>
    </row>
    <row r="60" spans="1:9" x14ac:dyDescent="0.25">
      <c r="A60" s="3" t="s">
        <v>236</v>
      </c>
      <c r="B60" s="6" t="s">
        <v>237</v>
      </c>
      <c r="C60" s="4">
        <v>268092</v>
      </c>
      <c r="D60" s="4">
        <v>266553.63</v>
      </c>
      <c r="E60" s="4">
        <v>51604</v>
      </c>
      <c r="F60" s="4">
        <v>50065.66</v>
      </c>
      <c r="G60" s="4">
        <f t="shared" ref="G60:G63" si="6">SUM(E60-F60)</f>
        <v>1538.3399999999965</v>
      </c>
      <c r="H60" s="125"/>
      <c r="I60" s="126"/>
    </row>
    <row r="61" spans="1:9" x14ac:dyDescent="0.25">
      <c r="A61" s="3" t="s">
        <v>240</v>
      </c>
      <c r="B61" s="6" t="s">
        <v>241</v>
      </c>
      <c r="C61" s="4">
        <v>600000</v>
      </c>
      <c r="D61" s="4">
        <v>601056.03</v>
      </c>
      <c r="E61" s="4">
        <v>44950</v>
      </c>
      <c r="F61" s="4">
        <v>46005.64</v>
      </c>
      <c r="G61" s="4">
        <f t="shared" si="6"/>
        <v>-1055.6399999999994</v>
      </c>
      <c r="H61" s="125"/>
      <c r="I61" s="126"/>
    </row>
    <row r="62" spans="1:9" x14ac:dyDescent="0.25">
      <c r="A62" s="3" t="s">
        <v>242</v>
      </c>
      <c r="B62" s="6" t="s">
        <v>243</v>
      </c>
      <c r="C62" s="4">
        <v>287354</v>
      </c>
      <c r="D62" s="4">
        <v>301446.71999999997</v>
      </c>
      <c r="E62" s="4">
        <v>192211</v>
      </c>
      <c r="F62" s="4">
        <v>192211</v>
      </c>
      <c r="G62" s="4">
        <f t="shared" si="6"/>
        <v>0</v>
      </c>
      <c r="H62" s="125"/>
      <c r="I62" s="126"/>
    </row>
    <row r="63" spans="1:9" x14ac:dyDescent="0.25">
      <c r="A63" s="5" t="s">
        <v>247</v>
      </c>
      <c r="B63" s="6" t="s">
        <v>248</v>
      </c>
      <c r="C63" s="4">
        <v>2000000</v>
      </c>
      <c r="D63" s="4">
        <v>771854.85</v>
      </c>
      <c r="E63" s="4">
        <v>2000000</v>
      </c>
      <c r="F63" s="4">
        <v>1999928</v>
      </c>
      <c r="G63" s="4">
        <f t="shared" si="6"/>
        <v>72</v>
      </c>
      <c r="H63" s="125"/>
      <c r="I63" s="126"/>
    </row>
    <row r="64" spans="1:9" x14ac:dyDescent="0.25">
      <c r="A64" s="5" t="s">
        <v>497</v>
      </c>
      <c r="B64" s="6" t="s">
        <v>498</v>
      </c>
      <c r="C64" s="4">
        <v>113449</v>
      </c>
      <c r="D64" s="4">
        <v>114488</v>
      </c>
      <c r="E64" s="4">
        <v>113449</v>
      </c>
      <c r="F64" s="4">
        <v>114488</v>
      </c>
      <c r="G64" s="4">
        <f t="shared" ref="G64" si="7">SUM(E64-F64)</f>
        <v>-1039</v>
      </c>
      <c r="H64" s="125"/>
      <c r="I64" s="126"/>
    </row>
    <row r="65" spans="1:9" x14ac:dyDescent="0.25">
      <c r="A65" s="3" t="s">
        <v>259</v>
      </c>
      <c r="B65" s="6" t="s">
        <v>260</v>
      </c>
      <c r="C65" s="4">
        <v>304000</v>
      </c>
      <c r="D65" s="4">
        <v>304000</v>
      </c>
      <c r="E65" s="4">
        <v>163549</v>
      </c>
      <c r="F65" s="4">
        <v>163549.24</v>
      </c>
      <c r="G65" s="4">
        <f t="shared" ref="G65:G69" si="8">SUM(E65-F65)</f>
        <v>-0.23999999999068677</v>
      </c>
      <c r="H65" s="125"/>
      <c r="I65" s="126"/>
    </row>
    <row r="66" spans="1:9" x14ac:dyDescent="0.25">
      <c r="A66" s="5" t="s">
        <v>263</v>
      </c>
      <c r="B66" s="6" t="s">
        <v>264</v>
      </c>
      <c r="C66" s="4">
        <v>16089287</v>
      </c>
      <c r="D66" s="4">
        <v>16089285.33</v>
      </c>
      <c r="E66" s="4">
        <v>155238</v>
      </c>
      <c r="F66" s="4">
        <v>155238</v>
      </c>
      <c r="G66" s="4">
        <f t="shared" si="8"/>
        <v>0</v>
      </c>
      <c r="H66" s="125" t="s">
        <v>554</v>
      </c>
      <c r="I66" s="126"/>
    </row>
    <row r="67" spans="1:9" x14ac:dyDescent="0.25">
      <c r="A67" s="3" t="s">
        <v>267</v>
      </c>
      <c r="B67" s="2" t="s">
        <v>268</v>
      </c>
      <c r="C67" s="4">
        <v>7962287</v>
      </c>
      <c r="D67" s="4">
        <v>8197684.25</v>
      </c>
      <c r="E67" s="4">
        <v>-43913</v>
      </c>
      <c r="F67" s="4">
        <v>191484.52</v>
      </c>
      <c r="G67" s="4">
        <f t="shared" si="8"/>
        <v>-235397.52</v>
      </c>
      <c r="H67" s="125" t="s">
        <v>553</v>
      </c>
      <c r="I67" s="126"/>
    </row>
    <row r="68" spans="1:9" x14ac:dyDescent="0.25">
      <c r="A68" s="3" t="s">
        <v>269</v>
      </c>
      <c r="B68" s="6" t="s">
        <v>270</v>
      </c>
      <c r="C68" s="4">
        <v>17012713</v>
      </c>
      <c r="D68" s="4">
        <v>17243593.68</v>
      </c>
      <c r="E68" s="4">
        <v>-104381</v>
      </c>
      <c r="F68" s="4">
        <v>126500.07</v>
      </c>
      <c r="G68" s="4">
        <f t="shared" si="8"/>
        <v>-230881.07</v>
      </c>
      <c r="H68" s="125" t="s">
        <v>553</v>
      </c>
      <c r="I68" s="126"/>
    </row>
    <row r="69" spans="1:9" x14ac:dyDescent="0.25">
      <c r="A69" s="3" t="s">
        <v>271</v>
      </c>
      <c r="B69" s="6" t="s">
        <v>272</v>
      </c>
      <c r="C69" s="4">
        <v>45000</v>
      </c>
      <c r="D69" s="4">
        <v>43141.75</v>
      </c>
      <c r="E69" s="4">
        <v>34693</v>
      </c>
      <c r="F69" s="4">
        <v>32835</v>
      </c>
      <c r="G69" s="4">
        <f t="shared" si="8"/>
        <v>1858</v>
      </c>
      <c r="H69" s="125"/>
      <c r="I69" s="126"/>
    </row>
    <row r="70" spans="1:9" x14ac:dyDescent="0.25">
      <c r="A70" s="5" t="s">
        <v>470</v>
      </c>
      <c r="B70" s="6" t="s">
        <v>473</v>
      </c>
      <c r="C70" s="4">
        <v>100000</v>
      </c>
      <c r="D70" s="4">
        <v>100000</v>
      </c>
      <c r="E70" s="4">
        <v>100000</v>
      </c>
      <c r="F70" s="4">
        <v>100000</v>
      </c>
      <c r="G70" s="4">
        <f t="shared" ref="G70:G72" si="9">SUM(E70-F70)</f>
        <v>0</v>
      </c>
      <c r="H70" s="125"/>
      <c r="I70" s="126"/>
    </row>
    <row r="71" spans="1:9" ht="18" customHeight="1" x14ac:dyDescent="0.25">
      <c r="A71" s="5" t="s">
        <v>472</v>
      </c>
      <c r="B71" s="6" t="s">
        <v>469</v>
      </c>
      <c r="C71" s="4">
        <v>150000</v>
      </c>
      <c r="D71" s="4">
        <v>150029</v>
      </c>
      <c r="E71" s="4">
        <v>150000</v>
      </c>
      <c r="F71" s="4">
        <v>150029</v>
      </c>
      <c r="G71" s="4">
        <f t="shared" si="9"/>
        <v>-29</v>
      </c>
      <c r="H71" s="125"/>
      <c r="I71" s="126"/>
    </row>
    <row r="72" spans="1:9" x14ac:dyDescent="0.25">
      <c r="A72" s="3" t="s">
        <v>276</v>
      </c>
      <c r="B72" s="6" t="s">
        <v>277</v>
      </c>
      <c r="C72" s="4">
        <v>831213</v>
      </c>
      <c r="D72" s="4">
        <v>831213.03</v>
      </c>
      <c r="E72" s="4">
        <v>138557</v>
      </c>
      <c r="F72" s="4">
        <v>138557</v>
      </c>
      <c r="G72" s="4">
        <f t="shared" si="9"/>
        <v>0</v>
      </c>
      <c r="H72" s="125"/>
      <c r="I72" s="126"/>
    </row>
    <row r="73" spans="1:9" x14ac:dyDescent="0.25">
      <c r="A73" s="5" t="s">
        <v>504</v>
      </c>
      <c r="B73" s="6" t="s">
        <v>503</v>
      </c>
      <c r="C73" s="4"/>
      <c r="D73" s="4"/>
      <c r="E73" s="4"/>
      <c r="F73" s="4"/>
      <c r="G73" s="4"/>
      <c r="H73" s="125"/>
      <c r="I73" s="126"/>
    </row>
    <row r="74" spans="1:9" x14ac:dyDescent="0.25">
      <c r="A74" s="3" t="s">
        <v>282</v>
      </c>
      <c r="B74" s="6" t="s">
        <v>283</v>
      </c>
      <c r="C74" s="4">
        <v>35000</v>
      </c>
      <c r="D74" s="4">
        <v>35000</v>
      </c>
      <c r="E74" s="4">
        <v>35000</v>
      </c>
      <c r="F74" s="4">
        <v>35000</v>
      </c>
      <c r="G74" s="4">
        <f t="shared" ref="G74:G77" si="10">SUM(E74-F74)</f>
        <v>0</v>
      </c>
      <c r="H74" s="125"/>
      <c r="I74" s="126"/>
    </row>
    <row r="75" spans="1:9" ht="18" customHeight="1" x14ac:dyDescent="0.25">
      <c r="A75" s="3" t="s">
        <v>284</v>
      </c>
      <c r="B75" s="6" t="s">
        <v>285</v>
      </c>
      <c r="C75" s="4">
        <v>110000</v>
      </c>
      <c r="D75" s="4">
        <v>110000.05</v>
      </c>
      <c r="E75" s="4">
        <v>75000</v>
      </c>
      <c r="F75" s="4">
        <v>75000</v>
      </c>
      <c r="G75" s="4">
        <f t="shared" si="10"/>
        <v>0</v>
      </c>
      <c r="H75" s="125"/>
      <c r="I75" s="126"/>
    </row>
    <row r="76" spans="1:9" x14ac:dyDescent="0.25">
      <c r="A76" s="3" t="s">
        <v>286</v>
      </c>
      <c r="B76" s="6" t="s">
        <v>287</v>
      </c>
      <c r="C76" s="4">
        <v>75000</v>
      </c>
      <c r="D76" s="4">
        <v>75000</v>
      </c>
      <c r="E76" s="4">
        <v>75000</v>
      </c>
      <c r="F76" s="4">
        <v>75000</v>
      </c>
      <c r="G76" s="4">
        <f t="shared" si="10"/>
        <v>0</v>
      </c>
      <c r="H76" s="125"/>
      <c r="I76" s="126"/>
    </row>
    <row r="77" spans="1:9" ht="18" customHeight="1" x14ac:dyDescent="0.25">
      <c r="A77" s="5" t="s">
        <v>288</v>
      </c>
      <c r="B77" s="6" t="s">
        <v>289</v>
      </c>
      <c r="C77" s="4">
        <v>148800</v>
      </c>
      <c r="D77" s="4">
        <v>148391.34</v>
      </c>
      <c r="E77" s="4">
        <v>12857</v>
      </c>
      <c r="F77" s="4">
        <v>12448.37</v>
      </c>
      <c r="G77" s="4">
        <f t="shared" si="10"/>
        <v>408.6299999999992</v>
      </c>
      <c r="H77" s="125"/>
      <c r="I77" s="126"/>
    </row>
    <row r="78" spans="1:9" x14ac:dyDescent="0.25">
      <c r="A78" s="3" t="s">
        <v>296</v>
      </c>
      <c r="B78" s="2" t="s">
        <v>297</v>
      </c>
      <c r="C78" s="4">
        <v>822200</v>
      </c>
      <c r="D78" s="4">
        <v>794288.12</v>
      </c>
      <c r="E78" s="4">
        <v>75321</v>
      </c>
      <c r="F78" s="4">
        <v>47409.1</v>
      </c>
      <c r="G78" s="4">
        <f>SUM(E78-F78)</f>
        <v>27911.9</v>
      </c>
      <c r="H78" s="125"/>
      <c r="I78" s="126"/>
    </row>
    <row r="79" spans="1:9" x14ac:dyDescent="0.25">
      <c r="A79" s="3" t="s">
        <v>298</v>
      </c>
      <c r="B79" s="2" t="s">
        <v>299</v>
      </c>
      <c r="C79" s="4">
        <v>355563</v>
      </c>
      <c r="D79" s="4">
        <v>293780.25</v>
      </c>
      <c r="E79" s="4">
        <v>53677</v>
      </c>
      <c r="F79" s="4">
        <v>-8106</v>
      </c>
      <c r="G79" s="4">
        <f>SUM(E79-F79)</f>
        <v>61783</v>
      </c>
      <c r="H79" s="125"/>
      <c r="I79" s="126"/>
    </row>
    <row r="80" spans="1:9" s="53" customFormat="1" x14ac:dyDescent="0.25">
      <c r="A80" s="3"/>
      <c r="B80" s="109"/>
      <c r="C80" s="63"/>
      <c r="D80" s="63"/>
      <c r="E80" s="63"/>
      <c r="F80" s="63"/>
      <c r="G80" s="63"/>
      <c r="H80" s="114"/>
      <c r="I80" s="115"/>
    </row>
    <row r="81" spans="1:9" x14ac:dyDescent="0.25">
      <c r="A81" s="76" t="s">
        <v>451</v>
      </c>
      <c r="B81" s="145"/>
      <c r="C81" s="4">
        <f>SUM(C54:C80)</f>
        <v>52208758</v>
      </c>
      <c r="D81" s="63">
        <f t="shared" ref="D81:G81" si="11">SUM(D54:D80)</f>
        <v>51428075.119999997</v>
      </c>
      <c r="E81" s="63">
        <f t="shared" si="11"/>
        <v>4578058</v>
      </c>
      <c r="F81" s="63">
        <f t="shared" si="11"/>
        <v>4953634.38</v>
      </c>
      <c r="G81" s="63">
        <f t="shared" si="11"/>
        <v>-375576.38</v>
      </c>
      <c r="H81" s="125"/>
      <c r="I81" s="126"/>
    </row>
    <row r="83" spans="1:9" x14ac:dyDescent="0.25">
      <c r="F83" s="37"/>
    </row>
  </sheetData>
  <mergeCells count="40">
    <mergeCell ref="H4:H6"/>
    <mergeCell ref="H52:I53"/>
    <mergeCell ref="C4:C6"/>
    <mergeCell ref="D4:D6"/>
    <mergeCell ref="E4:E6"/>
    <mergeCell ref="F4:F6"/>
    <mergeCell ref="G4:G6"/>
    <mergeCell ref="C51:C53"/>
    <mergeCell ref="D51:D53"/>
    <mergeCell ref="E51:E53"/>
    <mergeCell ref="F51:F53"/>
    <mergeCell ref="G51:G53"/>
    <mergeCell ref="H76:I76"/>
    <mergeCell ref="H77:I77"/>
    <mergeCell ref="H78:I78"/>
    <mergeCell ref="H79:I79"/>
    <mergeCell ref="H81:I81"/>
    <mergeCell ref="H51:I51"/>
    <mergeCell ref="H70:I70"/>
    <mergeCell ref="H71:I71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</mergeCells>
  <pageMargins left="0" right="0" top="0.55118110236220474" bottom="0.35433070866141736" header="0.31496062992125984" footer="0.31496062992125984"/>
  <pageSetup paperSize="9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selection activeCell="A12" sqref="A12:B12"/>
    </sheetView>
  </sheetViews>
  <sheetFormatPr defaultRowHeight="15" x14ac:dyDescent="0.25"/>
  <cols>
    <col min="1" max="1" width="7.42578125" customWidth="1"/>
    <col min="2" max="2" width="48" customWidth="1"/>
    <col min="3" max="3" width="10.7109375" customWidth="1"/>
    <col min="4" max="4" width="10.42578125" customWidth="1"/>
    <col min="5" max="5" width="10.7109375" customWidth="1"/>
    <col min="6" max="6" width="9.7109375" customWidth="1"/>
    <col min="7" max="7" width="10.42578125" customWidth="1"/>
    <col min="8" max="8" width="11.5703125" customWidth="1"/>
    <col min="9" max="9" width="24.5703125" customWidth="1"/>
  </cols>
  <sheetData>
    <row r="1" spans="1:9" ht="14.65" x14ac:dyDescent="0.35">
      <c r="A1" s="11" t="s">
        <v>452</v>
      </c>
    </row>
    <row r="2" spans="1:9" x14ac:dyDescent="0.25">
      <c r="A2" t="s">
        <v>506</v>
      </c>
    </row>
    <row r="4" spans="1:9" x14ac:dyDescent="0.25">
      <c r="A4" s="12" t="s">
        <v>0</v>
      </c>
      <c r="B4" s="13" t="s">
        <v>300</v>
      </c>
      <c r="C4" s="130" t="s">
        <v>591</v>
      </c>
      <c r="D4" s="130" t="s">
        <v>590</v>
      </c>
      <c r="E4" s="130" t="s">
        <v>589</v>
      </c>
      <c r="F4" s="130" t="s">
        <v>588</v>
      </c>
      <c r="G4" s="130" t="s">
        <v>587</v>
      </c>
      <c r="H4" s="130" t="s">
        <v>586</v>
      </c>
      <c r="I4" s="14" t="s">
        <v>515</v>
      </c>
    </row>
    <row r="5" spans="1:9" x14ac:dyDescent="0.25">
      <c r="A5" s="23"/>
      <c r="B5" s="16"/>
      <c r="C5" s="131"/>
      <c r="D5" s="131"/>
      <c r="E5" s="131"/>
      <c r="F5" s="131"/>
      <c r="G5" s="131"/>
      <c r="H5" s="131"/>
      <c r="I5" s="18"/>
    </row>
    <row r="6" spans="1:9" x14ac:dyDescent="0.25">
      <c r="A6" s="15"/>
      <c r="B6" s="16"/>
      <c r="C6" s="132"/>
      <c r="D6" s="132"/>
      <c r="E6" s="132"/>
      <c r="F6" s="132"/>
      <c r="G6" s="132"/>
      <c r="H6" s="132"/>
      <c r="I6" s="18"/>
    </row>
    <row r="7" spans="1:9" ht="14.65" customHeight="1" x14ac:dyDescent="0.25">
      <c r="A7" s="7" t="s">
        <v>301</v>
      </c>
      <c r="B7" s="2" t="s">
        <v>302</v>
      </c>
      <c r="C7" s="4">
        <v>2250167</v>
      </c>
      <c r="D7" s="4">
        <v>3418677.89</v>
      </c>
      <c r="E7" s="4">
        <v>2290049</v>
      </c>
      <c r="F7" s="4">
        <v>3408559.94</v>
      </c>
      <c r="G7" s="4">
        <f t="shared" ref="G7:G10" si="0">SUM(E7-F7)</f>
        <v>-1118510.94</v>
      </c>
      <c r="H7" s="116">
        <f>SUM(G7)</f>
        <v>-1118510.94</v>
      </c>
      <c r="I7" s="35"/>
    </row>
    <row r="8" spans="1:9" ht="14.65" customHeight="1" x14ac:dyDescent="0.25">
      <c r="A8" s="5" t="s">
        <v>305</v>
      </c>
      <c r="B8" s="2" t="s">
        <v>306</v>
      </c>
      <c r="C8" s="4">
        <v>1115404</v>
      </c>
      <c r="D8" s="4">
        <v>1003935.91</v>
      </c>
      <c r="E8" s="4">
        <v>111423</v>
      </c>
      <c r="F8" s="4">
        <v>0</v>
      </c>
      <c r="G8" s="4">
        <f t="shared" si="0"/>
        <v>111423</v>
      </c>
      <c r="H8" s="116">
        <f t="shared" ref="H8:H10" si="1">SUM(G8)</f>
        <v>111423</v>
      </c>
      <c r="I8" s="35"/>
    </row>
    <row r="9" spans="1:9" ht="14.65" customHeight="1" x14ac:dyDescent="0.25">
      <c r="A9" s="5" t="s">
        <v>313</v>
      </c>
      <c r="B9" s="2" t="s">
        <v>314</v>
      </c>
      <c r="C9" s="4">
        <v>400000</v>
      </c>
      <c r="D9" s="4">
        <v>0</v>
      </c>
      <c r="E9" s="4">
        <v>400000</v>
      </c>
      <c r="F9" s="4">
        <v>0</v>
      </c>
      <c r="G9" s="4">
        <f t="shared" si="0"/>
        <v>400000</v>
      </c>
      <c r="H9" s="116">
        <f t="shared" si="1"/>
        <v>400000</v>
      </c>
      <c r="I9" s="35"/>
    </row>
    <row r="10" spans="1:9" ht="14.65" customHeight="1" x14ac:dyDescent="0.25">
      <c r="A10" s="5" t="s">
        <v>315</v>
      </c>
      <c r="B10" s="2" t="s">
        <v>316</v>
      </c>
      <c r="C10" s="4">
        <v>2472239</v>
      </c>
      <c r="D10" s="4">
        <v>182799</v>
      </c>
      <c r="E10" s="4">
        <v>2470607</v>
      </c>
      <c r="F10" s="4">
        <v>181167</v>
      </c>
      <c r="G10" s="4">
        <f t="shared" si="0"/>
        <v>2289440</v>
      </c>
      <c r="H10" s="116">
        <f t="shared" si="1"/>
        <v>2289440</v>
      </c>
      <c r="I10" s="35"/>
    </row>
    <row r="11" spans="1:9" ht="14.65" customHeight="1" x14ac:dyDescent="0.25">
      <c r="A11" s="2"/>
      <c r="B11" s="2"/>
      <c r="C11" s="2"/>
      <c r="D11" s="2"/>
      <c r="E11" s="2"/>
      <c r="F11" s="2"/>
      <c r="G11" s="2"/>
      <c r="H11" s="35"/>
      <c r="I11" s="35"/>
    </row>
    <row r="12" spans="1:9" ht="14.65" customHeight="1" x14ac:dyDescent="0.25">
      <c r="A12" s="76" t="s">
        <v>451</v>
      </c>
      <c r="B12" s="145"/>
      <c r="C12" s="4">
        <f>SUM(C7:C11)</f>
        <v>6237810</v>
      </c>
      <c r="D12" s="4">
        <f>SUM(D7:D11)</f>
        <v>4605412.8</v>
      </c>
      <c r="E12" s="4">
        <f>SUM(E7:E11)</f>
        <v>5272079</v>
      </c>
      <c r="F12" s="4">
        <f>SUM(F7:F11)</f>
        <v>3589726.94</v>
      </c>
      <c r="G12" s="4">
        <f>SUM(G7:G11)</f>
        <v>1682352.06</v>
      </c>
      <c r="H12" s="116">
        <f>SUM(H7:H11)</f>
        <v>1682352.06</v>
      </c>
      <c r="I12" s="35"/>
    </row>
    <row r="13" spans="1:9" ht="14.65" customHeight="1" x14ac:dyDescent="0.35">
      <c r="A13" s="1"/>
      <c r="B13" s="1"/>
      <c r="C13" s="38"/>
      <c r="D13" s="38"/>
      <c r="E13" s="38"/>
      <c r="F13" s="38"/>
      <c r="G13" s="38"/>
      <c r="H13" s="36"/>
    </row>
    <row r="14" spans="1:9" ht="14.65" customHeight="1" x14ac:dyDescent="0.35">
      <c r="A14" s="1"/>
      <c r="B14" s="1"/>
      <c r="C14" s="38"/>
      <c r="D14" s="38"/>
      <c r="E14" s="38"/>
      <c r="F14" s="38"/>
      <c r="G14" s="38"/>
      <c r="H14" s="36"/>
    </row>
    <row r="15" spans="1:9" ht="14.65" customHeight="1" x14ac:dyDescent="0.35">
      <c r="A15" s="11" t="s">
        <v>452</v>
      </c>
    </row>
    <row r="16" spans="1:9" ht="14.65" customHeight="1" x14ac:dyDescent="0.25">
      <c r="A16" t="s">
        <v>507</v>
      </c>
    </row>
    <row r="17" spans="1:9" ht="14.65" customHeight="1" x14ac:dyDescent="0.35"/>
    <row r="18" spans="1:9" ht="14.65" customHeight="1" x14ac:dyDescent="0.25">
      <c r="A18" s="12" t="s">
        <v>0</v>
      </c>
      <c r="B18" s="13" t="s">
        <v>300</v>
      </c>
      <c r="C18" s="130" t="s">
        <v>591</v>
      </c>
      <c r="D18" s="130" t="s">
        <v>590</v>
      </c>
      <c r="E18" s="130" t="s">
        <v>589</v>
      </c>
      <c r="F18" s="130" t="s">
        <v>588</v>
      </c>
      <c r="G18" s="130" t="s">
        <v>587</v>
      </c>
      <c r="H18" s="117" t="s">
        <v>516</v>
      </c>
      <c r="I18" s="118"/>
    </row>
    <row r="19" spans="1:9" ht="14.65" customHeight="1" x14ac:dyDescent="0.25">
      <c r="A19" s="23"/>
      <c r="B19" s="16"/>
      <c r="C19" s="131"/>
      <c r="D19" s="131"/>
      <c r="E19" s="131"/>
      <c r="F19" s="131"/>
      <c r="G19" s="131"/>
      <c r="H19" s="140" t="s">
        <v>517</v>
      </c>
      <c r="I19" s="141"/>
    </row>
    <row r="20" spans="1:9" ht="14.65" customHeight="1" x14ac:dyDescent="0.25">
      <c r="A20" s="15"/>
      <c r="B20" s="16"/>
      <c r="C20" s="132"/>
      <c r="D20" s="132"/>
      <c r="E20" s="132"/>
      <c r="F20" s="132"/>
      <c r="G20" s="132"/>
      <c r="H20" s="142"/>
      <c r="I20" s="143"/>
    </row>
    <row r="21" spans="1:9" ht="14.65" customHeight="1" x14ac:dyDescent="0.25">
      <c r="A21" s="7" t="s">
        <v>303</v>
      </c>
      <c r="B21" s="2" t="s">
        <v>304</v>
      </c>
      <c r="C21" s="4">
        <v>290000</v>
      </c>
      <c r="D21" s="4">
        <v>274018.95</v>
      </c>
      <c r="E21" s="4">
        <v>10584</v>
      </c>
      <c r="F21" s="4">
        <v>-5396.55</v>
      </c>
      <c r="G21" s="4">
        <f t="shared" ref="G21:G24" si="2">SUM(E21-F21)</f>
        <v>15980.55</v>
      </c>
      <c r="H21" s="121"/>
      <c r="I21" s="122"/>
    </row>
    <row r="22" spans="1:9" ht="14.65" customHeight="1" x14ac:dyDescent="0.35">
      <c r="A22" s="5" t="s">
        <v>307</v>
      </c>
      <c r="B22" s="2" t="s">
        <v>308</v>
      </c>
      <c r="C22" s="4">
        <v>500000</v>
      </c>
      <c r="D22" s="4">
        <v>415000</v>
      </c>
      <c r="E22" s="4">
        <v>500000</v>
      </c>
      <c r="F22" s="4">
        <v>415000</v>
      </c>
      <c r="G22" s="4">
        <f t="shared" si="2"/>
        <v>85000</v>
      </c>
      <c r="H22" s="121"/>
      <c r="I22" s="122"/>
    </row>
    <row r="23" spans="1:9" ht="14.65" customHeight="1" x14ac:dyDescent="0.35">
      <c r="A23" s="5" t="s">
        <v>309</v>
      </c>
      <c r="B23" s="2" t="s">
        <v>310</v>
      </c>
      <c r="C23" s="4">
        <v>500000</v>
      </c>
      <c r="D23" s="4">
        <v>440500</v>
      </c>
      <c r="E23" s="4">
        <v>500000</v>
      </c>
      <c r="F23" s="4">
        <v>440500</v>
      </c>
      <c r="G23" s="4">
        <f t="shared" si="2"/>
        <v>59500</v>
      </c>
      <c r="H23" s="121"/>
      <c r="I23" s="122"/>
    </row>
    <row r="24" spans="1:9" ht="14.65" customHeight="1" x14ac:dyDescent="0.25">
      <c r="A24" s="5" t="s">
        <v>311</v>
      </c>
      <c r="B24" s="2" t="s">
        <v>312</v>
      </c>
      <c r="C24" s="4">
        <v>117176</v>
      </c>
      <c r="D24" s="4">
        <v>149656.70000000001</v>
      </c>
      <c r="E24" s="4">
        <v>64402</v>
      </c>
      <c r="F24" s="4">
        <v>64402</v>
      </c>
      <c r="G24" s="4">
        <f t="shared" si="2"/>
        <v>0</v>
      </c>
      <c r="H24" s="121"/>
      <c r="I24" s="122"/>
    </row>
    <row r="25" spans="1:9" ht="14.65" customHeight="1" x14ac:dyDescent="0.25">
      <c r="A25" s="2"/>
      <c r="B25" s="2"/>
      <c r="C25" s="2"/>
      <c r="D25" s="2"/>
      <c r="E25" s="2"/>
      <c r="F25" s="2"/>
      <c r="G25" s="2"/>
      <c r="H25" s="121"/>
      <c r="I25" s="122"/>
    </row>
    <row r="26" spans="1:9" ht="14.65" customHeight="1" x14ac:dyDescent="0.25">
      <c r="A26" s="76" t="s">
        <v>451</v>
      </c>
      <c r="B26" s="145"/>
      <c r="C26" s="4">
        <f>SUM(C21:C25)</f>
        <v>1407176</v>
      </c>
      <c r="D26" s="4">
        <f>SUM(D21:D25)</f>
        <v>1279175.6499999999</v>
      </c>
      <c r="E26" s="4">
        <f>SUM(E21:E25)</f>
        <v>1074986</v>
      </c>
      <c r="F26" s="4">
        <f>SUM(F21:F25)</f>
        <v>914505.45</v>
      </c>
      <c r="G26" s="4">
        <f>SUM(G21:G25)</f>
        <v>160480.54999999999</v>
      </c>
      <c r="H26" s="121"/>
      <c r="I26" s="122"/>
    </row>
    <row r="27" spans="1:9" ht="14.65" customHeight="1" x14ac:dyDescent="0.35"/>
    <row r="28" spans="1:9" ht="14.65" customHeight="1" x14ac:dyDescent="0.35"/>
    <row r="29" spans="1:9" ht="14.65" customHeight="1" x14ac:dyDescent="0.35"/>
    <row r="30" spans="1:9" ht="14.65" customHeight="1" x14ac:dyDescent="0.35"/>
    <row r="31" spans="1:9" ht="14.65" customHeight="1" x14ac:dyDescent="0.35"/>
    <row r="32" spans="1:9" ht="14.65" customHeight="1" x14ac:dyDescent="0.35"/>
    <row r="33" ht="14.65" customHeight="1" x14ac:dyDescent="0.35"/>
    <row r="34" ht="14.65" customHeight="1" x14ac:dyDescent="0.35"/>
    <row r="35" ht="14.65" customHeight="1" x14ac:dyDescent="0.35"/>
    <row r="36" ht="14.65" customHeight="1" x14ac:dyDescent="0.35"/>
    <row r="37" ht="14.65" customHeight="1" x14ac:dyDescent="0.35"/>
    <row r="38" ht="14.65" customHeight="1" x14ac:dyDescent="0.35"/>
    <row r="39" ht="14.65" customHeight="1" x14ac:dyDescent="0.35"/>
    <row r="40" ht="14.65" customHeight="1" x14ac:dyDescent="0.35"/>
    <row r="41" ht="14.65" customHeight="1" x14ac:dyDescent="0.25"/>
    <row r="42" ht="14.65" customHeight="1" x14ac:dyDescent="0.25"/>
    <row r="43" ht="14.65" customHeight="1" x14ac:dyDescent="0.25"/>
    <row r="44" ht="14.65" customHeight="1" x14ac:dyDescent="0.25"/>
    <row r="45" ht="14.65" customHeight="1" x14ac:dyDescent="0.25"/>
    <row r="46" ht="14.65" customHeight="1" x14ac:dyDescent="0.25"/>
    <row r="47" ht="14.65" customHeight="1" x14ac:dyDescent="0.25"/>
    <row r="48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</sheetData>
  <mergeCells count="19">
    <mergeCell ref="H4:H6"/>
    <mergeCell ref="H19:I20"/>
    <mergeCell ref="C4:C6"/>
    <mergeCell ref="D4:D6"/>
    <mergeCell ref="E4:E6"/>
    <mergeCell ref="F4:F6"/>
    <mergeCell ref="G4:G6"/>
    <mergeCell ref="C18:C20"/>
    <mergeCell ref="D18:D20"/>
    <mergeCell ref="E18:E20"/>
    <mergeCell ref="F18:F20"/>
    <mergeCell ref="G18:G20"/>
    <mergeCell ref="H25:I25"/>
    <mergeCell ref="H26:I26"/>
    <mergeCell ref="H18:I18"/>
    <mergeCell ref="H21:I21"/>
    <mergeCell ref="H22:I22"/>
    <mergeCell ref="H23:I23"/>
    <mergeCell ref="H24:I2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8" zoomScaleNormal="100" workbookViewId="0">
      <selection activeCell="A33" sqref="A33"/>
    </sheetView>
  </sheetViews>
  <sheetFormatPr defaultColWidth="9.28515625" defaultRowHeight="15" x14ac:dyDescent="0.25"/>
  <cols>
    <col min="1" max="1" width="7.42578125" customWidth="1"/>
    <col min="2" max="2" width="47.42578125" bestFit="1" customWidth="1"/>
    <col min="3" max="3" width="10.7109375" customWidth="1"/>
    <col min="4" max="4" width="11" customWidth="1"/>
    <col min="5" max="5" width="10.7109375" customWidth="1"/>
    <col min="6" max="6" width="11.28515625" customWidth="1"/>
    <col min="7" max="7" width="10.42578125" customWidth="1"/>
    <col min="8" max="8" width="11.5703125" style="34" customWidth="1"/>
    <col min="9" max="9" width="21.28515625" customWidth="1"/>
  </cols>
  <sheetData>
    <row r="1" spans="1:9" ht="14.65" x14ac:dyDescent="0.35">
      <c r="A1" s="11" t="s">
        <v>317</v>
      </c>
    </row>
    <row r="2" spans="1:9" x14ac:dyDescent="0.25">
      <c r="A2" t="s">
        <v>506</v>
      </c>
    </row>
    <row r="4" spans="1:9" x14ac:dyDescent="0.25">
      <c r="A4" s="12"/>
      <c r="B4" s="13" t="s">
        <v>317</v>
      </c>
      <c r="C4" s="130" t="s">
        <v>591</v>
      </c>
      <c r="D4" s="130" t="s">
        <v>590</v>
      </c>
      <c r="E4" s="130" t="s">
        <v>589</v>
      </c>
      <c r="F4" s="130" t="s">
        <v>588</v>
      </c>
      <c r="G4" s="130" t="s">
        <v>587</v>
      </c>
      <c r="H4" s="130" t="s">
        <v>586</v>
      </c>
      <c r="I4" s="14" t="s">
        <v>515</v>
      </c>
    </row>
    <row r="5" spans="1:9" x14ac:dyDescent="0.25">
      <c r="A5" s="23"/>
      <c r="B5" s="16"/>
      <c r="C5" s="131"/>
      <c r="D5" s="131"/>
      <c r="E5" s="131"/>
      <c r="F5" s="131"/>
      <c r="G5" s="131"/>
      <c r="H5" s="131"/>
      <c r="I5" s="18"/>
    </row>
    <row r="6" spans="1:9" x14ac:dyDescent="0.25">
      <c r="A6" s="15"/>
      <c r="B6" s="16"/>
      <c r="C6" s="132"/>
      <c r="D6" s="132"/>
      <c r="E6" s="132"/>
      <c r="F6" s="132"/>
      <c r="G6" s="132"/>
      <c r="H6" s="132"/>
      <c r="I6" s="18"/>
    </row>
    <row r="7" spans="1:9" s="32" customFormat="1" ht="14.65" customHeight="1" x14ac:dyDescent="0.25">
      <c r="A7" s="5" t="s">
        <v>320</v>
      </c>
      <c r="B7" s="2" t="s">
        <v>321</v>
      </c>
      <c r="C7" s="4">
        <v>-1800000</v>
      </c>
      <c r="D7" s="4">
        <v>0</v>
      </c>
      <c r="E7" s="4">
        <v>-1800000</v>
      </c>
      <c r="F7" s="4">
        <v>0</v>
      </c>
      <c r="G7" s="4">
        <f t="shared" ref="G7:G18" si="0">SUM(E7-F7)</f>
        <v>-1800000</v>
      </c>
      <c r="H7" s="80">
        <f>SUM(G7)</f>
        <v>-1800000</v>
      </c>
      <c r="I7" s="79"/>
    </row>
    <row r="8" spans="1:9" s="32" customFormat="1" ht="14.65" customHeight="1" x14ac:dyDescent="0.25">
      <c r="A8" s="3" t="s">
        <v>322</v>
      </c>
      <c r="B8" s="26" t="s">
        <v>460</v>
      </c>
      <c r="C8" s="4">
        <v>0</v>
      </c>
      <c r="D8" s="4">
        <v>-132000</v>
      </c>
      <c r="E8" s="4">
        <v>0</v>
      </c>
      <c r="F8" s="4">
        <v>-12000</v>
      </c>
      <c r="G8" s="4">
        <f t="shared" si="0"/>
        <v>12000</v>
      </c>
      <c r="H8" s="80">
        <v>0</v>
      </c>
      <c r="I8" s="79" t="s">
        <v>539</v>
      </c>
    </row>
    <row r="9" spans="1:9" s="32" customFormat="1" ht="14.65" customHeight="1" x14ac:dyDescent="0.25">
      <c r="A9" s="5" t="s">
        <v>325</v>
      </c>
      <c r="B9" s="2" t="s">
        <v>326</v>
      </c>
      <c r="C9" s="4">
        <v>8971090</v>
      </c>
      <c r="D9" s="4">
        <v>9034949</v>
      </c>
      <c r="E9" s="4">
        <v>4252239</v>
      </c>
      <c r="F9" s="4">
        <v>4316099</v>
      </c>
      <c r="G9" s="4">
        <f t="shared" si="0"/>
        <v>-63860</v>
      </c>
      <c r="H9" s="80">
        <f t="shared" ref="H9:H31" si="1">SUM(G9)</f>
        <v>-63860</v>
      </c>
      <c r="I9" s="79"/>
    </row>
    <row r="10" spans="1:9" s="32" customFormat="1" ht="14.65" customHeight="1" x14ac:dyDescent="0.25">
      <c r="A10" s="5" t="s">
        <v>327</v>
      </c>
      <c r="B10" s="2" t="s">
        <v>328</v>
      </c>
      <c r="C10" s="4">
        <v>8619011</v>
      </c>
      <c r="D10" s="4">
        <v>7849517</v>
      </c>
      <c r="E10" s="4">
        <v>6446037</v>
      </c>
      <c r="F10" s="4">
        <v>5676543</v>
      </c>
      <c r="G10" s="4">
        <f t="shared" si="0"/>
        <v>769494</v>
      </c>
      <c r="H10" s="80">
        <f t="shared" si="1"/>
        <v>769494</v>
      </c>
      <c r="I10" s="79"/>
    </row>
    <row r="11" spans="1:9" s="32" customFormat="1" ht="14.65" customHeight="1" x14ac:dyDescent="0.25">
      <c r="A11" s="5" t="s">
        <v>329</v>
      </c>
      <c r="B11" s="2" t="s">
        <v>330</v>
      </c>
      <c r="C11" s="4">
        <v>-1000000</v>
      </c>
      <c r="D11" s="4">
        <v>0</v>
      </c>
      <c r="E11" s="4">
        <v>-1000000</v>
      </c>
      <c r="F11" s="4">
        <v>0</v>
      </c>
      <c r="G11" s="4">
        <f t="shared" si="0"/>
        <v>-1000000</v>
      </c>
      <c r="H11" s="80">
        <f t="shared" si="1"/>
        <v>-1000000</v>
      </c>
      <c r="I11" s="79"/>
    </row>
    <row r="12" spans="1:9" s="32" customFormat="1" ht="14.65" customHeight="1" x14ac:dyDescent="0.25">
      <c r="A12" s="5" t="s">
        <v>333</v>
      </c>
      <c r="B12" s="2" t="s">
        <v>334</v>
      </c>
      <c r="C12" s="4">
        <v>-960000</v>
      </c>
      <c r="D12" s="4">
        <v>0</v>
      </c>
      <c r="E12" s="4">
        <v>-960000</v>
      </c>
      <c r="F12" s="4">
        <v>0</v>
      </c>
      <c r="G12" s="4">
        <f t="shared" si="0"/>
        <v>-960000</v>
      </c>
      <c r="H12" s="80">
        <f t="shared" si="1"/>
        <v>-960000</v>
      </c>
      <c r="I12" s="79"/>
    </row>
    <row r="13" spans="1:9" s="32" customFormat="1" ht="14.65" customHeight="1" x14ac:dyDescent="0.25">
      <c r="A13" s="5" t="s">
        <v>336</v>
      </c>
      <c r="B13" s="26" t="s">
        <v>462</v>
      </c>
      <c r="C13" s="4">
        <v>-400000</v>
      </c>
      <c r="D13" s="4">
        <v>0</v>
      </c>
      <c r="E13" s="4">
        <v>-400000</v>
      </c>
      <c r="F13" s="4">
        <v>0</v>
      </c>
      <c r="G13" s="4">
        <f t="shared" si="0"/>
        <v>-400000</v>
      </c>
      <c r="H13" s="80">
        <f t="shared" si="1"/>
        <v>-400000</v>
      </c>
      <c r="I13" s="79"/>
    </row>
    <row r="14" spans="1:9" s="44" customFormat="1" ht="14.65" customHeight="1" x14ac:dyDescent="0.25">
      <c r="A14" s="5" t="s">
        <v>337</v>
      </c>
      <c r="B14" s="2" t="s">
        <v>338</v>
      </c>
      <c r="C14" s="4">
        <v>997977</v>
      </c>
      <c r="D14" s="4">
        <v>365124.29</v>
      </c>
      <c r="E14" s="4">
        <v>997977</v>
      </c>
      <c r="F14" s="4">
        <v>365124.29</v>
      </c>
      <c r="G14" s="4">
        <f t="shared" si="0"/>
        <v>632852.71</v>
      </c>
      <c r="H14" s="80">
        <f t="shared" si="1"/>
        <v>632852.71</v>
      </c>
      <c r="I14" s="79"/>
    </row>
    <row r="15" spans="1:9" s="32" customFormat="1" ht="14.65" customHeight="1" x14ac:dyDescent="0.25">
      <c r="A15" s="47" t="s">
        <v>339</v>
      </c>
      <c r="B15" s="26" t="s">
        <v>536</v>
      </c>
      <c r="C15" s="48">
        <v>-200000</v>
      </c>
      <c r="D15" s="48">
        <v>0</v>
      </c>
      <c r="E15" s="48">
        <v>-200000</v>
      </c>
      <c r="F15" s="48">
        <v>0</v>
      </c>
      <c r="G15" s="48">
        <f t="shared" si="0"/>
        <v>-200000</v>
      </c>
      <c r="H15" s="80">
        <f t="shared" si="1"/>
        <v>-200000</v>
      </c>
      <c r="I15" s="79"/>
    </row>
    <row r="16" spans="1:9" s="44" customFormat="1" ht="14.65" customHeight="1" x14ac:dyDescent="0.25">
      <c r="A16" s="5" t="s">
        <v>340</v>
      </c>
      <c r="B16" s="2" t="s">
        <v>341</v>
      </c>
      <c r="C16" s="4">
        <v>193702</v>
      </c>
      <c r="D16" s="4">
        <v>0</v>
      </c>
      <c r="E16" s="4">
        <v>193702</v>
      </c>
      <c r="F16" s="4">
        <v>0</v>
      </c>
      <c r="G16" s="4">
        <f t="shared" si="0"/>
        <v>193702</v>
      </c>
      <c r="H16" s="80">
        <f t="shared" si="1"/>
        <v>193702</v>
      </c>
      <c r="I16" s="79"/>
    </row>
    <row r="17" spans="1:9" s="32" customFormat="1" ht="14.65" customHeight="1" x14ac:dyDescent="0.25">
      <c r="A17" s="3" t="s">
        <v>346</v>
      </c>
      <c r="B17" s="26" t="s">
        <v>463</v>
      </c>
      <c r="C17" s="4">
        <v>42269296</v>
      </c>
      <c r="D17" s="4">
        <v>42228082</v>
      </c>
      <c r="E17" s="4">
        <v>13830992</v>
      </c>
      <c r="F17" s="4">
        <v>13789779</v>
      </c>
      <c r="G17" s="4">
        <f t="shared" si="0"/>
        <v>41213</v>
      </c>
      <c r="H17" s="80">
        <f t="shared" si="1"/>
        <v>41213</v>
      </c>
      <c r="I17" s="79"/>
    </row>
    <row r="18" spans="1:9" s="32" customFormat="1" ht="14.65" customHeight="1" x14ac:dyDescent="0.25">
      <c r="A18" s="3" t="s">
        <v>347</v>
      </c>
      <c r="B18" s="26" t="s">
        <v>464</v>
      </c>
      <c r="C18" s="4">
        <v>39474000</v>
      </c>
      <c r="D18" s="4">
        <v>35780971</v>
      </c>
      <c r="E18" s="4">
        <v>29359371</v>
      </c>
      <c r="F18" s="4">
        <v>25666341</v>
      </c>
      <c r="G18" s="4">
        <f t="shared" si="0"/>
        <v>3693030</v>
      </c>
      <c r="H18" s="80">
        <f t="shared" si="1"/>
        <v>3693030</v>
      </c>
      <c r="I18" s="79"/>
    </row>
    <row r="19" spans="1:9" s="32" customFormat="1" ht="27.75" customHeight="1" x14ac:dyDescent="0.25">
      <c r="A19" s="5" t="s">
        <v>351</v>
      </c>
      <c r="B19" s="26" t="s">
        <v>466</v>
      </c>
      <c r="C19" s="4">
        <v>1000000</v>
      </c>
      <c r="D19" s="4">
        <v>2500000</v>
      </c>
      <c r="E19" s="4">
        <v>1000000</v>
      </c>
      <c r="F19" s="4">
        <v>2500000</v>
      </c>
      <c r="G19" s="4">
        <f t="shared" ref="G19:G28" si="2">SUM(E19-F19)</f>
        <v>-1500000</v>
      </c>
      <c r="H19" s="80">
        <f t="shared" si="1"/>
        <v>-1500000</v>
      </c>
      <c r="I19" s="144" t="s">
        <v>540</v>
      </c>
    </row>
    <row r="20" spans="1:9" s="44" customFormat="1" ht="14.65" customHeight="1" x14ac:dyDescent="0.25">
      <c r="A20" s="5" t="s">
        <v>352</v>
      </c>
      <c r="B20" s="2" t="s">
        <v>353</v>
      </c>
      <c r="C20" s="4">
        <v>8169960</v>
      </c>
      <c r="D20" s="4">
        <v>3259723</v>
      </c>
      <c r="E20" s="4">
        <v>8169960</v>
      </c>
      <c r="F20" s="4">
        <v>3259723</v>
      </c>
      <c r="G20" s="4">
        <f t="shared" si="2"/>
        <v>4910237</v>
      </c>
      <c r="H20" s="80">
        <f t="shared" si="1"/>
        <v>4910237</v>
      </c>
      <c r="I20" s="79"/>
    </row>
    <row r="21" spans="1:9" s="32" customFormat="1" ht="14.65" customHeight="1" x14ac:dyDescent="0.25">
      <c r="A21" s="5" t="s">
        <v>355</v>
      </c>
      <c r="B21" s="26" t="s">
        <v>467</v>
      </c>
      <c r="C21" s="4">
        <v>-3000000</v>
      </c>
      <c r="D21" s="4">
        <v>0</v>
      </c>
      <c r="E21" s="4">
        <v>-3000000</v>
      </c>
      <c r="F21" s="4">
        <v>0</v>
      </c>
      <c r="G21" s="4">
        <f t="shared" si="2"/>
        <v>-3000000</v>
      </c>
      <c r="H21" s="80">
        <f t="shared" si="1"/>
        <v>-3000000</v>
      </c>
      <c r="I21" s="79"/>
    </row>
    <row r="22" spans="1:9" s="32" customFormat="1" ht="14.65" customHeight="1" x14ac:dyDescent="0.25">
      <c r="A22" s="3" t="s">
        <v>356</v>
      </c>
      <c r="B22" s="2" t="s">
        <v>357</v>
      </c>
      <c r="C22" s="4">
        <v>362000</v>
      </c>
      <c r="D22" s="4">
        <v>335210.34999999998</v>
      </c>
      <c r="E22" s="4">
        <v>264080</v>
      </c>
      <c r="F22" s="4">
        <v>237290.4</v>
      </c>
      <c r="G22" s="4">
        <f t="shared" si="2"/>
        <v>26789.600000000006</v>
      </c>
      <c r="H22" s="80">
        <f t="shared" si="1"/>
        <v>26789.600000000006</v>
      </c>
      <c r="I22" s="79"/>
    </row>
    <row r="23" spans="1:9" s="32" customFormat="1" ht="14.65" customHeight="1" x14ac:dyDescent="0.25">
      <c r="A23" s="3" t="s">
        <v>358</v>
      </c>
      <c r="B23" s="2" t="s">
        <v>359</v>
      </c>
      <c r="C23" s="4">
        <v>250533</v>
      </c>
      <c r="D23" s="4">
        <v>0</v>
      </c>
      <c r="E23" s="4">
        <v>250533</v>
      </c>
      <c r="F23" s="4">
        <v>0</v>
      </c>
      <c r="G23" s="4">
        <f t="shared" si="2"/>
        <v>250533</v>
      </c>
      <c r="H23" s="80">
        <f t="shared" si="1"/>
        <v>250533</v>
      </c>
      <c r="I23" s="79"/>
    </row>
    <row r="24" spans="1:9" s="46" customFormat="1" ht="14.65" customHeight="1" x14ac:dyDescent="0.25">
      <c r="A24" s="5" t="s">
        <v>360</v>
      </c>
      <c r="B24" s="26" t="s">
        <v>537</v>
      </c>
      <c r="C24" s="4">
        <v>398300</v>
      </c>
      <c r="D24" s="4">
        <v>300149.53000000003</v>
      </c>
      <c r="E24" s="4">
        <v>398300</v>
      </c>
      <c r="F24" s="4">
        <v>300149.53000000003</v>
      </c>
      <c r="G24" s="4">
        <f t="shared" si="2"/>
        <v>98150.469999999972</v>
      </c>
      <c r="H24" s="80">
        <f t="shared" si="1"/>
        <v>98150.469999999972</v>
      </c>
      <c r="I24" s="79"/>
    </row>
    <row r="25" spans="1:9" s="45" customFormat="1" ht="14.65" customHeight="1" x14ac:dyDescent="0.25">
      <c r="A25" s="5" t="s">
        <v>361</v>
      </c>
      <c r="B25" s="2" t="s">
        <v>362</v>
      </c>
      <c r="C25" s="4">
        <v>100000</v>
      </c>
      <c r="D25" s="4">
        <v>41782.5</v>
      </c>
      <c r="E25" s="4">
        <v>100000</v>
      </c>
      <c r="F25" s="4">
        <v>41782.5</v>
      </c>
      <c r="G25" s="4">
        <f t="shared" si="2"/>
        <v>58217.5</v>
      </c>
      <c r="H25" s="80">
        <f t="shared" si="1"/>
        <v>58217.5</v>
      </c>
      <c r="I25" s="79"/>
    </row>
    <row r="26" spans="1:9" s="45" customFormat="1" ht="14.65" customHeight="1" x14ac:dyDescent="0.35">
      <c r="A26" s="5" t="s">
        <v>363</v>
      </c>
      <c r="B26" s="2" t="s">
        <v>364</v>
      </c>
      <c r="C26" s="4">
        <v>75000</v>
      </c>
      <c r="D26" s="4">
        <v>0</v>
      </c>
      <c r="E26" s="4">
        <v>75000</v>
      </c>
      <c r="F26" s="4">
        <v>0</v>
      </c>
      <c r="G26" s="4">
        <f t="shared" si="2"/>
        <v>75000</v>
      </c>
      <c r="H26" s="80">
        <f t="shared" si="1"/>
        <v>75000</v>
      </c>
      <c r="I26" s="79"/>
    </row>
    <row r="27" spans="1:9" s="32" customFormat="1" ht="14.65" customHeight="1" x14ac:dyDescent="0.35">
      <c r="A27" s="3" t="s">
        <v>365</v>
      </c>
      <c r="B27" s="2" t="s">
        <v>366</v>
      </c>
      <c r="C27" s="4">
        <v>485000</v>
      </c>
      <c r="D27" s="4">
        <v>330051.48</v>
      </c>
      <c r="E27" s="4">
        <v>154949</v>
      </c>
      <c r="F27" s="4">
        <v>0</v>
      </c>
      <c r="G27" s="4">
        <f t="shared" si="2"/>
        <v>154949</v>
      </c>
      <c r="H27" s="80">
        <f t="shared" si="1"/>
        <v>154949</v>
      </c>
      <c r="I27" s="79"/>
    </row>
    <row r="28" spans="1:9" s="32" customFormat="1" ht="14.65" customHeight="1" x14ac:dyDescent="0.25">
      <c r="A28" s="3" t="s">
        <v>367</v>
      </c>
      <c r="B28" s="2" t="s">
        <v>368</v>
      </c>
      <c r="C28" s="4">
        <v>700000</v>
      </c>
      <c r="D28" s="4">
        <v>229949.51</v>
      </c>
      <c r="E28" s="4">
        <v>700000</v>
      </c>
      <c r="F28" s="4">
        <v>229949.51</v>
      </c>
      <c r="G28" s="4">
        <f t="shared" si="2"/>
        <v>470050.49</v>
      </c>
      <c r="H28" s="80">
        <f t="shared" si="1"/>
        <v>470050.49</v>
      </c>
      <c r="I28" s="79"/>
    </row>
    <row r="29" spans="1:9" s="45" customFormat="1" ht="14.65" customHeight="1" x14ac:dyDescent="0.25">
      <c r="A29" s="5" t="s">
        <v>370</v>
      </c>
      <c r="B29" s="2" t="s">
        <v>371</v>
      </c>
      <c r="C29" s="4">
        <v>4100000</v>
      </c>
      <c r="D29" s="4">
        <v>8137.5</v>
      </c>
      <c r="E29" s="4">
        <v>4100000</v>
      </c>
      <c r="F29" s="4">
        <v>8137.5</v>
      </c>
      <c r="G29" s="4">
        <f t="shared" ref="G29:G31" si="3">SUM(E29-F29)</f>
        <v>4091862.5</v>
      </c>
      <c r="H29" s="80">
        <f t="shared" si="1"/>
        <v>4091862.5</v>
      </c>
      <c r="I29" s="79"/>
    </row>
    <row r="30" spans="1:9" s="45" customFormat="1" ht="14.65" customHeight="1" x14ac:dyDescent="0.25">
      <c r="A30" s="5" t="s">
        <v>374</v>
      </c>
      <c r="B30" s="2" t="s">
        <v>375</v>
      </c>
      <c r="C30" s="4">
        <v>1400000</v>
      </c>
      <c r="D30" s="4">
        <v>0</v>
      </c>
      <c r="E30" s="4">
        <v>1400000</v>
      </c>
      <c r="F30" s="4">
        <v>0</v>
      </c>
      <c r="G30" s="4">
        <f t="shared" si="3"/>
        <v>1400000</v>
      </c>
      <c r="H30" s="80">
        <f t="shared" si="1"/>
        <v>1400000</v>
      </c>
      <c r="I30" s="79"/>
    </row>
    <row r="31" spans="1:9" s="45" customFormat="1" ht="14.65" customHeight="1" x14ac:dyDescent="0.25">
      <c r="A31" s="5" t="s">
        <v>376</v>
      </c>
      <c r="B31" s="2" t="s">
        <v>377</v>
      </c>
      <c r="C31" s="4">
        <v>385000</v>
      </c>
      <c r="D31" s="4">
        <v>368049.3</v>
      </c>
      <c r="E31" s="4">
        <v>385000</v>
      </c>
      <c r="F31" s="4">
        <v>368049.3</v>
      </c>
      <c r="G31" s="4">
        <f t="shared" si="3"/>
        <v>16950.700000000012</v>
      </c>
      <c r="H31" s="80">
        <f t="shared" si="1"/>
        <v>16950.700000000012</v>
      </c>
      <c r="I31" s="79"/>
    </row>
    <row r="32" spans="1:9" s="32" customFormat="1" ht="14.65" customHeight="1" x14ac:dyDescent="0.35">
      <c r="A32" s="27"/>
      <c r="B32" s="27"/>
      <c r="C32" s="2"/>
      <c r="D32" s="2"/>
      <c r="E32" s="2"/>
      <c r="F32" s="2"/>
      <c r="G32" s="2"/>
      <c r="H32" s="80"/>
      <c r="I32" s="79"/>
    </row>
    <row r="33" spans="1:9" s="33" customFormat="1" ht="14.65" customHeight="1" x14ac:dyDescent="0.3">
      <c r="A33" s="28" t="s">
        <v>451</v>
      </c>
      <c r="B33" s="29"/>
      <c r="C33" s="30">
        <f>SUM(C7:C32)</f>
        <v>110590869</v>
      </c>
      <c r="D33" s="31">
        <f>SUM(D7:D32)</f>
        <v>102499696.45999999</v>
      </c>
      <c r="E33" s="31">
        <f>SUM(E7:E32)</f>
        <v>64718140</v>
      </c>
      <c r="F33" s="31">
        <f>SUM(F7:F32)</f>
        <v>56746968.029999994</v>
      </c>
      <c r="G33" s="31">
        <f>SUM(G7:G32)</f>
        <v>7971171.9699999997</v>
      </c>
      <c r="H33" s="82">
        <f>SUM(H7:H31)</f>
        <v>7959171.9699999997</v>
      </c>
      <c r="I33" s="83"/>
    </row>
    <row r="34" spans="1:9" s="33" customFormat="1" ht="14.65" customHeight="1" x14ac:dyDescent="0.3">
      <c r="A34" s="39"/>
      <c r="B34" s="39"/>
      <c r="C34" s="40"/>
      <c r="D34" s="40"/>
      <c r="E34" s="40"/>
      <c r="F34" s="40"/>
      <c r="G34" s="40"/>
      <c r="H34" s="41"/>
      <c r="I34" s="49"/>
    </row>
    <row r="35" spans="1:9" s="33" customFormat="1" ht="14.65" customHeight="1" x14ac:dyDescent="0.3">
      <c r="A35" s="39"/>
      <c r="B35" s="39"/>
      <c r="C35" s="40"/>
      <c r="D35" s="40"/>
      <c r="E35" s="40"/>
      <c r="F35" s="40"/>
      <c r="G35" s="40"/>
      <c r="H35" s="41"/>
    </row>
    <row r="36" spans="1:9" ht="14.65" customHeight="1" x14ac:dyDescent="0.35">
      <c r="A36" s="11" t="s">
        <v>317</v>
      </c>
    </row>
    <row r="37" spans="1:9" ht="14.65" customHeight="1" x14ac:dyDescent="0.25">
      <c r="A37" t="s">
        <v>507</v>
      </c>
    </row>
    <row r="38" spans="1:9" ht="14.65" customHeight="1" x14ac:dyDescent="0.25"/>
    <row r="39" spans="1:9" ht="14.65" customHeight="1" x14ac:dyDescent="0.25">
      <c r="A39" s="12"/>
      <c r="B39" s="13" t="s">
        <v>317</v>
      </c>
      <c r="C39" s="130" t="s">
        <v>591</v>
      </c>
      <c r="D39" s="130" t="s">
        <v>590</v>
      </c>
      <c r="E39" s="130" t="s">
        <v>589</v>
      </c>
      <c r="F39" s="130" t="s">
        <v>588</v>
      </c>
      <c r="G39" s="130" t="s">
        <v>587</v>
      </c>
      <c r="H39" s="117"/>
      <c r="I39" s="135"/>
    </row>
    <row r="40" spans="1:9" ht="14.65" customHeight="1" x14ac:dyDescent="0.25">
      <c r="A40" s="23"/>
      <c r="B40" s="16"/>
      <c r="C40" s="131"/>
      <c r="D40" s="131"/>
      <c r="E40" s="131"/>
      <c r="F40" s="131"/>
      <c r="G40" s="131"/>
      <c r="H40" s="123"/>
      <c r="I40" s="134"/>
    </row>
    <row r="41" spans="1:9" ht="14.65" customHeight="1" x14ac:dyDescent="0.25">
      <c r="A41" s="15"/>
      <c r="B41" s="16"/>
      <c r="C41" s="132"/>
      <c r="D41" s="132"/>
      <c r="E41" s="132"/>
      <c r="F41" s="132"/>
      <c r="G41" s="132"/>
      <c r="H41" s="119"/>
      <c r="I41" s="133"/>
    </row>
    <row r="42" spans="1:9" s="50" customFormat="1" ht="14.65" customHeight="1" x14ac:dyDescent="0.25">
      <c r="A42" s="3" t="s">
        <v>318</v>
      </c>
      <c r="B42" s="2" t="s">
        <v>319</v>
      </c>
      <c r="C42" s="4">
        <v>10134618</v>
      </c>
      <c r="D42" s="4">
        <v>10154620.57</v>
      </c>
      <c r="E42" s="4">
        <v>24101</v>
      </c>
      <c r="F42" s="4">
        <v>44103.62</v>
      </c>
      <c r="G42" s="4">
        <f t="shared" ref="G42:G52" si="4">SUM(E42-F42)</f>
        <v>-20002.620000000003</v>
      </c>
      <c r="H42" s="125"/>
      <c r="I42" s="126"/>
    </row>
    <row r="43" spans="1:9" s="50" customFormat="1" ht="14.65" customHeight="1" x14ac:dyDescent="0.35">
      <c r="A43" s="3" t="s">
        <v>323</v>
      </c>
      <c r="B43" s="2" t="s">
        <v>324</v>
      </c>
      <c r="C43" s="4">
        <v>251200</v>
      </c>
      <c r="D43" s="4">
        <v>257827.14</v>
      </c>
      <c r="E43" s="4">
        <v>-480000</v>
      </c>
      <c r="F43" s="4">
        <v>-480000</v>
      </c>
      <c r="G43" s="4">
        <f t="shared" si="4"/>
        <v>0</v>
      </c>
      <c r="H43" s="125"/>
      <c r="I43" s="126"/>
    </row>
    <row r="44" spans="1:9" s="50" customFormat="1" ht="14.65" customHeight="1" x14ac:dyDescent="0.25">
      <c r="A44" s="5" t="s">
        <v>331</v>
      </c>
      <c r="B44" s="2" t="s">
        <v>332</v>
      </c>
      <c r="C44" s="4">
        <v>1737000</v>
      </c>
      <c r="D44" s="4">
        <v>1738849.17</v>
      </c>
      <c r="E44" s="4">
        <v>44499</v>
      </c>
      <c r="F44" s="4">
        <v>46500</v>
      </c>
      <c r="G44" s="4">
        <f t="shared" si="4"/>
        <v>-2001</v>
      </c>
      <c r="H44" s="125"/>
      <c r="I44" s="126"/>
    </row>
    <row r="45" spans="1:9" s="50" customFormat="1" ht="14.65" customHeight="1" x14ac:dyDescent="0.25">
      <c r="A45" s="5" t="s">
        <v>335</v>
      </c>
      <c r="B45" s="26" t="s">
        <v>461</v>
      </c>
      <c r="C45" s="4">
        <v>1327397</v>
      </c>
      <c r="D45" s="4">
        <v>1289375.3</v>
      </c>
      <c r="E45" s="4">
        <v>134759</v>
      </c>
      <c r="F45" s="4">
        <v>96737.12</v>
      </c>
      <c r="G45" s="4">
        <f t="shared" si="4"/>
        <v>38021.880000000005</v>
      </c>
      <c r="H45" s="125"/>
      <c r="I45" s="126"/>
    </row>
    <row r="46" spans="1:9" s="50" customFormat="1" ht="14.65" customHeight="1" x14ac:dyDescent="0.25">
      <c r="A46" s="5" t="s">
        <v>342</v>
      </c>
      <c r="B46" s="2" t="s">
        <v>343</v>
      </c>
      <c r="C46" s="4">
        <v>-560000</v>
      </c>
      <c r="D46" s="4">
        <v>-560000</v>
      </c>
      <c r="E46" s="4">
        <v>-560000</v>
      </c>
      <c r="F46" s="4">
        <v>-560000</v>
      </c>
      <c r="G46" s="4">
        <f t="shared" si="4"/>
        <v>0</v>
      </c>
      <c r="H46" s="125"/>
      <c r="I46" s="126"/>
    </row>
    <row r="47" spans="1:9" s="50" customFormat="1" ht="14.65" customHeight="1" x14ac:dyDescent="0.25">
      <c r="A47" s="3" t="s">
        <v>344</v>
      </c>
      <c r="B47" s="2" t="s">
        <v>345</v>
      </c>
      <c r="C47" s="4">
        <v>51395727</v>
      </c>
      <c r="D47" s="4">
        <v>51395726.979999997</v>
      </c>
      <c r="E47" s="4">
        <v>-44033</v>
      </c>
      <c r="F47" s="4">
        <v>-44032.69</v>
      </c>
      <c r="G47" s="4">
        <f t="shared" si="4"/>
        <v>-0.30999999999767169</v>
      </c>
      <c r="H47" s="125"/>
      <c r="I47" s="126"/>
    </row>
    <row r="48" spans="1:9" s="50" customFormat="1" ht="14.65" customHeight="1" x14ac:dyDescent="0.25">
      <c r="A48" s="3" t="s">
        <v>348</v>
      </c>
      <c r="B48" s="26" t="s">
        <v>465</v>
      </c>
      <c r="C48" s="4">
        <v>5493760</v>
      </c>
      <c r="D48" s="4">
        <v>5396008.9800000004</v>
      </c>
      <c r="E48" s="4">
        <v>378997</v>
      </c>
      <c r="F48" s="4">
        <v>281246.18</v>
      </c>
      <c r="G48" s="4">
        <f t="shared" si="4"/>
        <v>97750.82</v>
      </c>
      <c r="H48" s="125"/>
      <c r="I48" s="126"/>
    </row>
    <row r="49" spans="1:9" s="50" customFormat="1" ht="14.65" customHeight="1" x14ac:dyDescent="0.25">
      <c r="A49" s="3" t="s">
        <v>354</v>
      </c>
      <c r="B49" s="26" t="s">
        <v>538</v>
      </c>
      <c r="C49" s="4">
        <v>3239000</v>
      </c>
      <c r="D49" s="4">
        <v>3259351.74</v>
      </c>
      <c r="E49" s="4">
        <v>-20351</v>
      </c>
      <c r="F49" s="4">
        <v>0</v>
      </c>
      <c r="G49" s="4">
        <f t="shared" si="4"/>
        <v>-20351</v>
      </c>
      <c r="H49" s="128"/>
      <c r="I49" s="118"/>
    </row>
    <row r="50" spans="1:9" s="32" customFormat="1" ht="14.65" customHeight="1" x14ac:dyDescent="0.25">
      <c r="A50" s="5" t="s">
        <v>349</v>
      </c>
      <c r="B50" s="2" t="s">
        <v>350</v>
      </c>
      <c r="C50" s="4">
        <v>-4307841</v>
      </c>
      <c r="D50" s="4">
        <v>0</v>
      </c>
      <c r="E50" s="4">
        <v>-4307841</v>
      </c>
      <c r="F50" s="4">
        <v>0</v>
      </c>
      <c r="G50" s="77">
        <f>SUM(E50-F50)</f>
        <v>-4307841</v>
      </c>
      <c r="H50" s="52"/>
      <c r="I50" s="78"/>
    </row>
    <row r="51" spans="1:9" s="50" customFormat="1" x14ac:dyDescent="0.25">
      <c r="A51" s="5" t="s">
        <v>369</v>
      </c>
      <c r="B51" s="26" t="s">
        <v>468</v>
      </c>
      <c r="C51" s="4">
        <v>-562500</v>
      </c>
      <c r="D51" s="4">
        <v>-562500</v>
      </c>
      <c r="E51" s="4">
        <v>-562500</v>
      </c>
      <c r="F51" s="4">
        <v>-562500</v>
      </c>
      <c r="G51" s="4">
        <f t="shared" si="4"/>
        <v>0</v>
      </c>
      <c r="H51" s="129"/>
      <c r="I51" s="120"/>
    </row>
    <row r="52" spans="1:9" s="50" customFormat="1" x14ac:dyDescent="0.25">
      <c r="A52" s="5" t="s">
        <v>372</v>
      </c>
      <c r="B52" s="2" t="s">
        <v>373</v>
      </c>
      <c r="C52" s="4">
        <v>1400000</v>
      </c>
      <c r="D52" s="4">
        <v>1466029.08</v>
      </c>
      <c r="E52" s="4">
        <v>1325000</v>
      </c>
      <c r="F52" s="4">
        <v>1391029.08</v>
      </c>
      <c r="G52" s="4">
        <f t="shared" si="4"/>
        <v>-66029.080000000075</v>
      </c>
      <c r="H52" s="125"/>
      <c r="I52" s="126"/>
    </row>
    <row r="53" spans="1:9" s="50" customFormat="1" ht="14.45" x14ac:dyDescent="0.35">
      <c r="A53" s="27"/>
      <c r="B53" s="27"/>
      <c r="C53" s="2"/>
      <c r="D53" s="2"/>
      <c r="E53" s="2"/>
      <c r="F53" s="2"/>
      <c r="G53" s="2"/>
      <c r="H53" s="125"/>
      <c r="I53" s="126"/>
    </row>
    <row r="54" spans="1:9" ht="14.45" x14ac:dyDescent="0.35">
      <c r="A54" s="28" t="s">
        <v>451</v>
      </c>
      <c r="B54" s="29"/>
      <c r="C54" s="30">
        <f>SUM(C42:C53)</f>
        <v>69548361</v>
      </c>
      <c r="D54" s="31">
        <f>SUM(D42:D53)</f>
        <v>73835288.959999993</v>
      </c>
      <c r="E54" s="31">
        <f>SUM(E42:E53)</f>
        <v>-4067369</v>
      </c>
      <c r="F54" s="31">
        <f>SUM(F42:F53)</f>
        <v>213083.31000000006</v>
      </c>
      <c r="G54" s="31">
        <f>SUM(G42:G53)</f>
        <v>-4280452.3100000005</v>
      </c>
      <c r="H54" s="125"/>
      <c r="I54" s="126"/>
    </row>
    <row r="56" spans="1:9" ht="14.45" x14ac:dyDescent="0.35">
      <c r="E56" s="37"/>
      <c r="F56" s="37"/>
    </row>
    <row r="58" spans="1:9" ht="14.45" x14ac:dyDescent="0.35">
      <c r="F58" s="37"/>
    </row>
  </sheetData>
  <mergeCells count="26">
    <mergeCell ref="C39:C41"/>
    <mergeCell ref="D39:D41"/>
    <mergeCell ref="E39:E41"/>
    <mergeCell ref="F39:F41"/>
    <mergeCell ref="G39:G41"/>
    <mergeCell ref="H4:H6"/>
    <mergeCell ref="C4:C6"/>
    <mergeCell ref="D4:D6"/>
    <mergeCell ref="E4:E6"/>
    <mergeCell ref="F4:F6"/>
    <mergeCell ref="G4:G6"/>
    <mergeCell ref="H54:I54"/>
    <mergeCell ref="H39:I39"/>
    <mergeCell ref="H40:I40"/>
    <mergeCell ref="H41:I41"/>
    <mergeCell ref="H47:I47"/>
    <mergeCell ref="H48:I48"/>
    <mergeCell ref="H49:I49"/>
    <mergeCell ref="H51:I51"/>
    <mergeCell ref="H52:I52"/>
    <mergeCell ref="H53:I53"/>
    <mergeCell ref="H42:I42"/>
    <mergeCell ref="H43:I43"/>
    <mergeCell ref="H44:I44"/>
    <mergeCell ref="H45:I45"/>
    <mergeCell ref="H46:I46"/>
  </mergeCells>
  <pageMargins left="0.23622047244094491" right="3.937007874015748E-2" top="0.59055118110236227" bottom="0.35433070866141736" header="0.31496062992125984" footer="0.31496062992125984"/>
  <pageSetup paperSize="9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8"/>
  <sheetViews>
    <sheetView workbookViewId="0">
      <selection activeCell="B15" sqref="B15"/>
    </sheetView>
  </sheetViews>
  <sheetFormatPr defaultRowHeight="15" x14ac:dyDescent="0.25"/>
  <cols>
    <col min="1" max="1" width="7.42578125" customWidth="1"/>
    <col min="2" max="2" width="48" customWidth="1"/>
    <col min="3" max="3" width="10.7109375" customWidth="1"/>
    <col min="4" max="4" width="10.42578125" customWidth="1"/>
    <col min="5" max="5" width="10.7109375" customWidth="1"/>
    <col min="6" max="6" width="9.7109375" customWidth="1"/>
    <col min="7" max="7" width="10.42578125" customWidth="1"/>
    <col min="8" max="8" width="11.5703125" customWidth="1"/>
    <col min="9" max="9" width="24.5703125" customWidth="1"/>
  </cols>
  <sheetData>
    <row r="4" spans="1:8" ht="14.65" x14ac:dyDescent="0.35">
      <c r="A4" s="19"/>
      <c r="B4" s="19"/>
      <c r="C4" s="20"/>
      <c r="D4" s="20"/>
      <c r="E4" s="20"/>
      <c r="F4" s="19"/>
      <c r="G4" s="19"/>
      <c r="H4" s="19"/>
    </row>
    <row r="5" spans="1:8" ht="14.65" x14ac:dyDescent="0.35">
      <c r="A5" s="19"/>
      <c r="B5" s="19"/>
      <c r="C5" s="20"/>
      <c r="D5" s="20"/>
      <c r="E5" s="20"/>
      <c r="F5" s="19"/>
      <c r="G5" s="19"/>
      <c r="H5" s="19"/>
    </row>
    <row r="7" spans="1:8" ht="14.65" customHeight="1" x14ac:dyDescent="0.35"/>
    <row r="8" spans="1:8" ht="14.65" customHeight="1" x14ac:dyDescent="0.35"/>
    <row r="9" spans="1:8" ht="14.65" customHeight="1" x14ac:dyDescent="0.35"/>
    <row r="10" spans="1:8" ht="14.65" customHeight="1" x14ac:dyDescent="0.35"/>
    <row r="11" spans="1:8" ht="14.65" customHeight="1" x14ac:dyDescent="0.35"/>
    <row r="12" spans="1:8" ht="14.65" customHeight="1" x14ac:dyDescent="0.35"/>
    <row r="13" spans="1:8" ht="14.65" customHeight="1" x14ac:dyDescent="0.35"/>
    <row r="14" spans="1:8" ht="14.65" customHeight="1" x14ac:dyDescent="0.35"/>
    <row r="15" spans="1:8" ht="14.65" customHeight="1" x14ac:dyDescent="0.35"/>
    <row r="16" spans="1:8" ht="14.65" customHeight="1" x14ac:dyDescent="0.35"/>
    <row r="17" ht="14.65" customHeight="1" x14ac:dyDescent="0.35"/>
    <row r="18" ht="14.65" customHeight="1" x14ac:dyDescent="0.35"/>
    <row r="19" ht="14.65" customHeight="1" x14ac:dyDescent="0.35"/>
    <row r="20" ht="14.65" customHeight="1" x14ac:dyDescent="0.35"/>
    <row r="21" ht="14.65" customHeight="1" x14ac:dyDescent="0.35"/>
    <row r="22" ht="14.65" customHeight="1" x14ac:dyDescent="0.35"/>
    <row r="23" ht="14.65" customHeight="1" x14ac:dyDescent="0.35"/>
    <row r="24" ht="14.65" customHeight="1" x14ac:dyDescent="0.35"/>
    <row r="25" ht="14.65" customHeight="1" x14ac:dyDescent="0.25"/>
    <row r="26" ht="14.65" customHeight="1" x14ac:dyDescent="0.35"/>
    <row r="27" ht="14.65" customHeight="1" x14ac:dyDescent="0.35"/>
    <row r="28" ht="14.65" customHeight="1" x14ac:dyDescent="0.35"/>
    <row r="29" ht="14.65" customHeight="1" x14ac:dyDescent="0.35"/>
    <row r="30" ht="14.65" customHeight="1" x14ac:dyDescent="0.35"/>
    <row r="31" ht="14.65" customHeight="1" x14ac:dyDescent="0.35"/>
    <row r="32" ht="14.65" customHeight="1" x14ac:dyDescent="0.35"/>
    <row r="33" ht="14.65" customHeight="1" x14ac:dyDescent="0.35"/>
    <row r="34" ht="14.65" customHeight="1" x14ac:dyDescent="0.35"/>
    <row r="35" ht="14.65" customHeight="1" x14ac:dyDescent="0.35"/>
    <row r="36" ht="14.65" customHeight="1" x14ac:dyDescent="0.35"/>
    <row r="37" ht="14.65" customHeight="1" x14ac:dyDescent="0.35"/>
    <row r="38" ht="14.65" customHeight="1" x14ac:dyDescent="0.35"/>
    <row r="39" ht="14.65" customHeight="1" x14ac:dyDescent="0.35"/>
    <row r="40" ht="14.65" customHeight="1" x14ac:dyDescent="0.35"/>
    <row r="41" ht="14.65" customHeight="1" x14ac:dyDescent="0.35"/>
    <row r="42" ht="14.65" customHeight="1" x14ac:dyDescent="0.35"/>
    <row r="43" ht="14.65" customHeight="1" x14ac:dyDescent="0.35"/>
    <row r="44" ht="14.65" customHeight="1" x14ac:dyDescent="0.35"/>
    <row r="45" ht="14.65" customHeight="1" x14ac:dyDescent="0.35"/>
    <row r="46" ht="14.65" customHeight="1" x14ac:dyDescent="0.35"/>
    <row r="47" ht="14.65" customHeight="1" x14ac:dyDescent="0.35"/>
    <row r="48" ht="14.65" customHeight="1" x14ac:dyDescent="0.35"/>
    <row r="49" ht="14.65" customHeight="1" x14ac:dyDescent="0.35"/>
    <row r="50" ht="14.65" customHeight="1" x14ac:dyDescent="0.35"/>
    <row r="51" ht="14.65" customHeight="1" x14ac:dyDescent="0.35"/>
    <row r="52" ht="14.65" customHeight="1" x14ac:dyDescent="0.35"/>
    <row r="53" ht="14.65" customHeight="1" x14ac:dyDescent="0.3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</sheetData>
  <pageMargins left="0" right="0" top="0.74803149606299213" bottom="0.74803149606299213" header="0.31496062992125984" footer="0.31496062992125984"/>
  <pageSetup paperSize="9" orientation="landscape" r:id="rId1"/>
  <headerFooter>
    <oddFooter>&amp;LSag 13-14159 / Dok 18887-14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A2" sqref="A2:XFD2"/>
    </sheetView>
  </sheetViews>
  <sheetFormatPr defaultRowHeight="15" x14ac:dyDescent="0.25"/>
  <cols>
    <col min="1" max="1" width="7.42578125" customWidth="1"/>
    <col min="2" max="2" width="48" customWidth="1"/>
    <col min="3" max="3" width="10.7109375" customWidth="1"/>
    <col min="4" max="4" width="10.42578125" customWidth="1"/>
    <col min="5" max="5" width="10.7109375" customWidth="1"/>
    <col min="6" max="6" width="9.7109375" customWidth="1"/>
    <col min="7" max="7" width="10.42578125" customWidth="1"/>
    <col min="8" max="8" width="15.28515625" customWidth="1"/>
    <col min="9" max="9" width="21.7109375" customWidth="1"/>
  </cols>
  <sheetData>
    <row r="1" spans="1:9" x14ac:dyDescent="0.25">
      <c r="A1" s="11" t="s">
        <v>1</v>
      </c>
    </row>
    <row r="3" spans="1:9" x14ac:dyDescent="0.25">
      <c r="A3" s="12"/>
      <c r="B3" s="13" t="s">
        <v>378</v>
      </c>
      <c r="C3" s="130" t="s">
        <v>591</v>
      </c>
      <c r="D3" s="130" t="s">
        <v>590</v>
      </c>
      <c r="E3" s="130" t="s">
        <v>589</v>
      </c>
      <c r="F3" s="130" t="s">
        <v>588</v>
      </c>
      <c r="G3" s="130" t="s">
        <v>587</v>
      </c>
      <c r="H3" s="130" t="s">
        <v>586</v>
      </c>
      <c r="I3" s="14" t="s">
        <v>515</v>
      </c>
    </row>
    <row r="4" spans="1:9" x14ac:dyDescent="0.25">
      <c r="A4" s="136"/>
      <c r="B4" s="138" t="s">
        <v>379</v>
      </c>
      <c r="C4" s="131"/>
      <c r="D4" s="131"/>
      <c r="E4" s="131"/>
      <c r="F4" s="131"/>
      <c r="G4" s="131"/>
      <c r="H4" s="131"/>
      <c r="I4" s="18"/>
    </row>
    <row r="5" spans="1:9" x14ac:dyDescent="0.25">
      <c r="A5" s="137"/>
      <c r="B5" s="139"/>
      <c r="C5" s="132"/>
      <c r="D5" s="132"/>
      <c r="E5" s="132"/>
      <c r="F5" s="132"/>
      <c r="G5" s="132"/>
      <c r="H5" s="132"/>
      <c r="I5" s="18"/>
    </row>
    <row r="6" spans="1:9" ht="14.65" customHeight="1" x14ac:dyDescent="0.25">
      <c r="A6" s="8" t="s">
        <v>380</v>
      </c>
      <c r="B6" s="2" t="s">
        <v>381</v>
      </c>
      <c r="C6" s="4">
        <v>-50000000</v>
      </c>
      <c r="D6" s="4">
        <v>108518.44</v>
      </c>
      <c r="E6" s="4">
        <v>-5000000</v>
      </c>
      <c r="F6" s="4">
        <v>0</v>
      </c>
      <c r="G6" s="4">
        <f t="shared" ref="G6:G8" si="0">SUM(E6-F6)</f>
        <v>-5000000</v>
      </c>
      <c r="H6" s="80"/>
      <c r="I6" s="79"/>
    </row>
    <row r="7" spans="1:9" ht="14.65" customHeight="1" x14ac:dyDescent="0.25">
      <c r="A7" s="8" t="s">
        <v>382</v>
      </c>
      <c r="B7" s="2" t="s">
        <v>383</v>
      </c>
      <c r="C7" s="4">
        <v>0</v>
      </c>
      <c r="D7" s="4">
        <v>-955077.23</v>
      </c>
      <c r="E7" s="4">
        <v>0</v>
      </c>
      <c r="F7" s="4">
        <v>-146569.07999999999</v>
      </c>
      <c r="G7" s="4">
        <f t="shared" si="0"/>
        <v>146569.07999999999</v>
      </c>
      <c r="H7" s="80"/>
      <c r="I7" s="79"/>
    </row>
    <row r="8" spans="1:9" ht="14.65" customHeight="1" x14ac:dyDescent="0.3">
      <c r="A8" s="8" t="s">
        <v>384</v>
      </c>
      <c r="B8" s="2" t="s">
        <v>385</v>
      </c>
      <c r="C8" s="4">
        <v>0</v>
      </c>
      <c r="D8" s="4">
        <v>115505.34</v>
      </c>
      <c r="E8" s="4">
        <v>0</v>
      </c>
      <c r="F8" s="4">
        <v>9660</v>
      </c>
      <c r="G8" s="4">
        <f t="shared" si="0"/>
        <v>-9660</v>
      </c>
      <c r="H8" s="80"/>
      <c r="I8" s="79"/>
    </row>
    <row r="9" spans="1:9" ht="14.65" customHeight="1" x14ac:dyDescent="0.3">
      <c r="A9" s="8" t="s">
        <v>388</v>
      </c>
      <c r="B9" s="2" t="s">
        <v>389</v>
      </c>
      <c r="C9" s="4">
        <v>0</v>
      </c>
      <c r="D9" s="4">
        <v>-12200.29</v>
      </c>
      <c r="E9" s="4">
        <v>0</v>
      </c>
      <c r="F9" s="4">
        <v>247224.7</v>
      </c>
      <c r="G9" s="4">
        <f t="shared" ref="G9:G22" si="1">SUM(E9-F9)</f>
        <v>-247224.7</v>
      </c>
      <c r="H9" s="80"/>
      <c r="I9" s="79"/>
    </row>
    <row r="10" spans="1:9" ht="14.65" customHeight="1" x14ac:dyDescent="0.3">
      <c r="A10" s="8" t="s">
        <v>390</v>
      </c>
      <c r="B10" s="2" t="s">
        <v>391</v>
      </c>
      <c r="C10" s="4">
        <v>0</v>
      </c>
      <c r="D10" s="4">
        <v>-1953321.45</v>
      </c>
      <c r="E10" s="4">
        <v>0</v>
      </c>
      <c r="F10" s="4">
        <v>-243782.84</v>
      </c>
      <c r="G10" s="4">
        <f t="shared" si="1"/>
        <v>243782.84</v>
      </c>
      <c r="H10" s="80"/>
      <c r="I10" s="79"/>
    </row>
    <row r="11" spans="1:9" ht="14.65" customHeight="1" x14ac:dyDescent="0.3">
      <c r="A11" s="8" t="s">
        <v>394</v>
      </c>
      <c r="B11" s="2" t="s">
        <v>395</v>
      </c>
      <c r="C11" s="4">
        <v>0</v>
      </c>
      <c r="D11" s="4">
        <v>-177844.64</v>
      </c>
      <c r="E11" s="4">
        <v>0</v>
      </c>
      <c r="F11" s="4">
        <v>-177844.64</v>
      </c>
      <c r="G11" s="4">
        <f t="shared" si="1"/>
        <v>177844.64</v>
      </c>
      <c r="H11" s="80"/>
      <c r="I11" s="79"/>
    </row>
    <row r="12" spans="1:9" ht="14.65" customHeight="1" x14ac:dyDescent="0.25">
      <c r="A12" s="8" t="s">
        <v>396</v>
      </c>
      <c r="B12" s="2" t="s">
        <v>397</v>
      </c>
      <c r="C12" s="4">
        <v>0</v>
      </c>
      <c r="D12" s="4">
        <v>-1858916.82</v>
      </c>
      <c r="E12" s="4">
        <v>0</v>
      </c>
      <c r="F12" s="4">
        <v>-17600</v>
      </c>
      <c r="G12" s="4">
        <f t="shared" si="1"/>
        <v>17600</v>
      </c>
      <c r="H12" s="80"/>
      <c r="I12" s="79"/>
    </row>
    <row r="13" spans="1:9" ht="14.65" customHeight="1" x14ac:dyDescent="0.25">
      <c r="A13" s="8" t="s">
        <v>398</v>
      </c>
      <c r="B13" s="2" t="s">
        <v>399</v>
      </c>
      <c r="C13" s="4">
        <v>0</v>
      </c>
      <c r="D13" s="4">
        <v>-155118.20000000001</v>
      </c>
      <c r="E13" s="4">
        <v>0</v>
      </c>
      <c r="F13" s="4">
        <v>-36718.199999999997</v>
      </c>
      <c r="G13" s="4">
        <f t="shared" si="1"/>
        <v>36718.199999999997</v>
      </c>
      <c r="H13" s="80"/>
      <c r="I13" s="79"/>
    </row>
    <row r="14" spans="1:9" ht="14.65" customHeight="1" x14ac:dyDescent="0.25">
      <c r="A14" s="8" t="s">
        <v>400</v>
      </c>
      <c r="B14" s="2" t="s">
        <v>401</v>
      </c>
      <c r="C14" s="4">
        <v>0</v>
      </c>
      <c r="D14" s="4">
        <v>-1128274.94</v>
      </c>
      <c r="E14" s="4">
        <v>0</v>
      </c>
      <c r="F14" s="4">
        <v>4320</v>
      </c>
      <c r="G14" s="4">
        <f t="shared" si="1"/>
        <v>-4320</v>
      </c>
      <c r="H14" s="80"/>
      <c r="I14" s="79"/>
    </row>
    <row r="15" spans="1:9" ht="14.65" customHeight="1" x14ac:dyDescent="0.25">
      <c r="A15" s="8" t="s">
        <v>409</v>
      </c>
      <c r="B15" s="2" t="s">
        <v>410</v>
      </c>
      <c r="C15" s="4">
        <v>0</v>
      </c>
      <c r="D15" s="4">
        <v>-1737855.78</v>
      </c>
      <c r="E15" s="4">
        <v>0</v>
      </c>
      <c r="F15" s="4">
        <v>-253426.4</v>
      </c>
      <c r="G15" s="4">
        <f t="shared" si="1"/>
        <v>253426.4</v>
      </c>
      <c r="H15" s="81"/>
      <c r="I15" s="79"/>
    </row>
    <row r="16" spans="1:9" ht="14.65" customHeight="1" x14ac:dyDescent="0.25">
      <c r="A16" s="8" t="s">
        <v>411</v>
      </c>
      <c r="B16" s="2" t="s">
        <v>412</v>
      </c>
      <c r="C16" s="4">
        <v>0</v>
      </c>
      <c r="D16" s="4">
        <v>0</v>
      </c>
      <c r="E16" s="4">
        <v>-3623964</v>
      </c>
      <c r="F16" s="4">
        <v>0</v>
      </c>
      <c r="G16" s="4">
        <f t="shared" si="1"/>
        <v>-3623964</v>
      </c>
      <c r="H16" s="80"/>
      <c r="I16" s="79"/>
    </row>
    <row r="17" spans="1:10" ht="14.65" customHeight="1" x14ac:dyDescent="0.25">
      <c r="A17" s="8" t="s">
        <v>415</v>
      </c>
      <c r="B17" s="2" t="s">
        <v>416</v>
      </c>
      <c r="C17" s="4">
        <v>0</v>
      </c>
      <c r="D17" s="4">
        <v>-242424</v>
      </c>
      <c r="E17" s="4">
        <v>0</v>
      </c>
      <c r="F17" s="4">
        <v>-242424</v>
      </c>
      <c r="G17" s="4">
        <f t="shared" si="1"/>
        <v>242424</v>
      </c>
      <c r="H17" s="80"/>
      <c r="I17" s="79"/>
    </row>
    <row r="18" spans="1:10" ht="14.65" customHeight="1" x14ac:dyDescent="0.25">
      <c r="A18" s="8" t="s">
        <v>417</v>
      </c>
      <c r="B18" s="2" t="s">
        <v>418</v>
      </c>
      <c r="C18" s="4">
        <v>0</v>
      </c>
      <c r="D18" s="4">
        <v>-261605.17</v>
      </c>
      <c r="E18" s="4">
        <v>0</v>
      </c>
      <c r="F18" s="4">
        <v>367969.2</v>
      </c>
      <c r="G18" s="4">
        <f t="shared" si="1"/>
        <v>-367969.2</v>
      </c>
      <c r="H18" s="80"/>
      <c r="I18" s="79"/>
    </row>
    <row r="19" spans="1:10" ht="14.65" customHeight="1" x14ac:dyDescent="0.25">
      <c r="A19" s="8" t="s">
        <v>420</v>
      </c>
      <c r="B19" s="2" t="s">
        <v>421</v>
      </c>
      <c r="C19" s="4">
        <v>0</v>
      </c>
      <c r="D19" s="4">
        <v>-451073.44</v>
      </c>
      <c r="E19" s="4">
        <v>0</v>
      </c>
      <c r="F19" s="4">
        <v>-167678.70000000001</v>
      </c>
      <c r="G19" s="4">
        <f t="shared" si="1"/>
        <v>167678.70000000001</v>
      </c>
      <c r="H19" s="80"/>
      <c r="I19" s="79"/>
    </row>
    <row r="20" spans="1:10" ht="14.65" customHeight="1" x14ac:dyDescent="0.3">
      <c r="A20" s="8" t="s">
        <v>422</v>
      </c>
      <c r="B20" s="2" t="s">
        <v>423</v>
      </c>
      <c r="C20" s="4">
        <v>350000</v>
      </c>
      <c r="D20" s="4">
        <v>445850</v>
      </c>
      <c r="E20" s="4">
        <v>0</v>
      </c>
      <c r="F20" s="4">
        <v>95850</v>
      </c>
      <c r="G20" s="4">
        <f t="shared" si="1"/>
        <v>-95850</v>
      </c>
      <c r="H20" s="80"/>
      <c r="I20" s="79"/>
    </row>
    <row r="21" spans="1:10" ht="14.65" customHeight="1" x14ac:dyDescent="0.3">
      <c r="A21" s="8" t="s">
        <v>427</v>
      </c>
      <c r="B21" s="2" t="s">
        <v>428</v>
      </c>
      <c r="C21" s="4">
        <v>0</v>
      </c>
      <c r="D21" s="4">
        <v>-81722.5</v>
      </c>
      <c r="E21" s="4">
        <v>0</v>
      </c>
      <c r="F21" s="4">
        <v>3700</v>
      </c>
      <c r="G21" s="4">
        <f t="shared" si="1"/>
        <v>-3700</v>
      </c>
      <c r="H21" s="80"/>
      <c r="I21" s="79"/>
    </row>
    <row r="22" spans="1:10" ht="14.65" customHeight="1" x14ac:dyDescent="0.3">
      <c r="A22" s="8" t="s">
        <v>429</v>
      </c>
      <c r="B22" s="2" t="s">
        <v>430</v>
      </c>
      <c r="C22" s="4">
        <v>0</v>
      </c>
      <c r="D22" s="4">
        <v>-376784.52</v>
      </c>
      <c r="E22" s="4">
        <v>0</v>
      </c>
      <c r="F22" s="4">
        <v>-285497.2</v>
      </c>
      <c r="G22" s="4">
        <f t="shared" si="1"/>
        <v>285497.2</v>
      </c>
      <c r="H22" s="80"/>
      <c r="I22" s="79"/>
    </row>
    <row r="23" spans="1:10" s="53" customFormat="1" ht="14.65" customHeight="1" x14ac:dyDescent="0.25">
      <c r="A23" s="8"/>
      <c r="B23" s="109"/>
      <c r="C23" s="63"/>
      <c r="D23" s="63"/>
      <c r="E23" s="63"/>
      <c r="F23" s="63"/>
      <c r="G23" s="63"/>
      <c r="H23" s="80"/>
      <c r="I23" s="79"/>
    </row>
    <row r="24" spans="1:10" ht="14.65" customHeight="1" x14ac:dyDescent="0.25">
      <c r="A24" s="76" t="s">
        <v>451</v>
      </c>
      <c r="B24" s="145"/>
      <c r="C24" s="4">
        <f>SUM(C6:C22)</f>
        <v>-49650000</v>
      </c>
      <c r="D24" s="4">
        <f>SUM(D6:D22)</f>
        <v>-8722345.2000000011</v>
      </c>
      <c r="E24" s="4">
        <f>SUM(E6:E22)</f>
        <v>-8623964</v>
      </c>
      <c r="F24" s="4">
        <f>SUM(F6:F22)</f>
        <v>-842817.15999999992</v>
      </c>
      <c r="G24" s="4">
        <f>SUM(G6:G22)</f>
        <v>-7781146.8399999999</v>
      </c>
      <c r="H24" s="80" t="s">
        <v>539</v>
      </c>
      <c r="I24" s="79" t="s">
        <v>558</v>
      </c>
    </row>
    <row r="25" spans="1:10" ht="14.65" customHeight="1" x14ac:dyDescent="0.25">
      <c r="A25" s="1"/>
      <c r="B25" s="1"/>
      <c r="C25" s="1"/>
      <c r="D25" s="1"/>
      <c r="E25" s="1"/>
      <c r="F25" s="1"/>
      <c r="G25" s="1"/>
      <c r="H25" s="95"/>
      <c r="I25" s="97"/>
      <c r="J25" s="64"/>
    </row>
    <row r="26" spans="1:10" ht="14.65" customHeight="1" x14ac:dyDescent="0.35">
      <c r="A26" s="1"/>
      <c r="B26" s="1"/>
      <c r="C26" s="1"/>
      <c r="D26" s="1"/>
      <c r="E26" s="1"/>
      <c r="F26" s="1"/>
      <c r="G26" s="1"/>
      <c r="H26" s="95"/>
      <c r="I26" s="97"/>
      <c r="J26" s="64"/>
    </row>
    <row r="27" spans="1:10" ht="14.65" customHeight="1" x14ac:dyDescent="0.35">
      <c r="A27" s="1"/>
      <c r="B27" s="1"/>
      <c r="C27" s="1"/>
      <c r="D27" s="1"/>
      <c r="E27" s="1"/>
      <c r="F27" s="1"/>
      <c r="G27" s="1"/>
      <c r="H27" s="95"/>
      <c r="I27" s="97"/>
      <c r="J27" s="64"/>
    </row>
    <row r="28" spans="1:10" ht="14.65" customHeight="1" x14ac:dyDescent="0.35">
      <c r="H28" s="95"/>
      <c r="I28" s="97"/>
      <c r="J28" s="64"/>
    </row>
    <row r="29" spans="1:10" ht="14.65" customHeight="1" x14ac:dyDescent="0.35">
      <c r="H29" s="95"/>
      <c r="I29" s="97"/>
      <c r="J29" s="64"/>
    </row>
    <row r="30" spans="1:10" ht="14.65" customHeight="1" x14ac:dyDescent="0.35">
      <c r="H30" s="95"/>
      <c r="I30" s="97"/>
      <c r="J30" s="64"/>
    </row>
    <row r="31" spans="1:10" ht="14.65" customHeight="1" x14ac:dyDescent="0.35">
      <c r="H31" s="95"/>
      <c r="I31" s="97"/>
      <c r="J31" s="64"/>
    </row>
    <row r="32" spans="1:10" ht="14.65" customHeight="1" x14ac:dyDescent="0.35">
      <c r="H32" s="95"/>
      <c r="I32" s="97"/>
      <c r="J32" s="64"/>
    </row>
    <row r="33" spans="8:10" ht="14.65" customHeight="1" x14ac:dyDescent="0.35">
      <c r="H33" s="95"/>
      <c r="I33" s="97"/>
      <c r="J33" s="64"/>
    </row>
    <row r="34" spans="8:10" ht="14.65" customHeight="1" x14ac:dyDescent="0.35">
      <c r="H34" s="98"/>
      <c r="I34" s="99"/>
      <c r="J34" s="64"/>
    </row>
    <row r="35" spans="8:10" ht="14.65" customHeight="1" x14ac:dyDescent="0.35">
      <c r="H35" s="64"/>
      <c r="I35" s="64"/>
      <c r="J35" s="64"/>
    </row>
    <row r="36" spans="8:10" ht="14.65" customHeight="1" x14ac:dyDescent="0.35">
      <c r="H36" s="64"/>
      <c r="I36" s="64"/>
      <c r="J36" s="64"/>
    </row>
    <row r="37" spans="8:10" ht="14.65" customHeight="1" x14ac:dyDescent="0.35">
      <c r="H37" s="64"/>
      <c r="I37" s="64"/>
      <c r="J37" s="64"/>
    </row>
    <row r="38" spans="8:10" ht="14.65" customHeight="1" x14ac:dyDescent="0.35"/>
    <row r="39" spans="8:10" ht="14.65" customHeight="1" x14ac:dyDescent="0.35"/>
    <row r="40" spans="8:10" ht="14.65" customHeight="1" x14ac:dyDescent="0.35"/>
    <row r="41" spans="8:10" ht="14.65" customHeight="1" x14ac:dyDescent="0.35"/>
    <row r="42" spans="8:10" ht="14.65" customHeight="1" x14ac:dyDescent="0.35"/>
    <row r="43" spans="8:10" ht="14.65" customHeight="1" x14ac:dyDescent="0.35"/>
    <row r="44" spans="8:10" ht="14.65" customHeight="1" x14ac:dyDescent="0.35"/>
    <row r="45" spans="8:10" ht="14.65" customHeight="1" x14ac:dyDescent="0.35"/>
    <row r="46" spans="8:10" ht="14.65" customHeight="1" x14ac:dyDescent="0.35"/>
    <row r="47" spans="8:10" ht="14.65" customHeight="1" x14ac:dyDescent="0.35"/>
    <row r="48" spans="8:10" ht="14.65" customHeight="1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</sheetData>
  <mergeCells count="8">
    <mergeCell ref="A4:A5"/>
    <mergeCell ref="B4:B5"/>
    <mergeCell ref="C3:C5"/>
    <mergeCell ref="D3:D5"/>
    <mergeCell ref="E3:E5"/>
    <mergeCell ref="F3:F5"/>
    <mergeCell ref="G3:G5"/>
    <mergeCell ref="H3:H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A33" sqref="A33:XFD33"/>
    </sheetView>
  </sheetViews>
  <sheetFormatPr defaultRowHeight="15" x14ac:dyDescent="0.25"/>
  <cols>
    <col min="1" max="1" width="7.42578125" customWidth="1"/>
    <col min="2" max="2" width="48" customWidth="1"/>
    <col min="3" max="3" width="10.7109375" customWidth="1"/>
    <col min="4" max="4" width="10.42578125" customWidth="1"/>
    <col min="5" max="5" width="10.7109375" customWidth="1"/>
    <col min="6" max="6" width="9.7109375" customWidth="1"/>
    <col min="7" max="7" width="10.42578125" customWidth="1"/>
    <col min="8" max="8" width="12" customWidth="1"/>
    <col min="9" max="9" width="23.5703125" customWidth="1"/>
  </cols>
  <sheetData>
    <row r="1" spans="1:9" ht="14.65" x14ac:dyDescent="0.35">
      <c r="A1" s="11" t="s">
        <v>110</v>
      </c>
    </row>
    <row r="3" spans="1:9" ht="15" customHeight="1" x14ac:dyDescent="0.25">
      <c r="A3" s="12"/>
      <c r="B3" s="13" t="s">
        <v>378</v>
      </c>
      <c r="C3" s="130" t="s">
        <v>591</v>
      </c>
      <c r="D3" s="130" t="s">
        <v>590</v>
      </c>
      <c r="E3" s="130" t="s">
        <v>589</v>
      </c>
      <c r="F3" s="130" t="s">
        <v>588</v>
      </c>
      <c r="G3" s="130" t="s">
        <v>587</v>
      </c>
      <c r="H3" s="130" t="s">
        <v>586</v>
      </c>
      <c r="I3" s="14" t="s">
        <v>515</v>
      </c>
    </row>
    <row r="4" spans="1:9" s="53" customFormat="1" ht="15" customHeight="1" x14ac:dyDescent="0.25">
      <c r="A4" s="23"/>
      <c r="B4" s="16"/>
      <c r="C4" s="131"/>
      <c r="D4" s="131"/>
      <c r="E4" s="131"/>
      <c r="F4" s="131"/>
      <c r="G4" s="131"/>
      <c r="H4" s="131"/>
      <c r="I4" s="18"/>
    </row>
    <row r="5" spans="1:9" ht="12.75" customHeight="1" x14ac:dyDescent="0.25">
      <c r="A5" s="15"/>
      <c r="B5" s="16" t="s">
        <v>431</v>
      </c>
      <c r="C5" s="132"/>
      <c r="D5" s="132"/>
      <c r="E5" s="132"/>
      <c r="F5" s="132"/>
      <c r="G5" s="132"/>
      <c r="H5" s="132"/>
      <c r="I5" s="100"/>
    </row>
    <row r="6" spans="1:9" ht="14.65" customHeight="1" x14ac:dyDescent="0.25">
      <c r="A6" s="3" t="s">
        <v>432</v>
      </c>
      <c r="B6" s="2" t="s">
        <v>433</v>
      </c>
      <c r="C6" s="4">
        <v>0</v>
      </c>
      <c r="D6" s="4">
        <v>610090.78</v>
      </c>
      <c r="E6" s="4">
        <v>224501</v>
      </c>
      <c r="F6" s="4">
        <v>164428.24</v>
      </c>
      <c r="G6" s="4">
        <f t="shared" ref="G6:G8" si="0">SUM(E6-F6)</f>
        <v>60072.760000000009</v>
      </c>
      <c r="H6" s="63">
        <f>SUM(G6)</f>
        <v>60072.760000000009</v>
      </c>
      <c r="I6" s="101"/>
    </row>
    <row r="7" spans="1:9" ht="14.65" customHeight="1" x14ac:dyDescent="0.25">
      <c r="A7" s="3" t="s">
        <v>384</v>
      </c>
      <c r="B7" s="2" t="s">
        <v>519</v>
      </c>
      <c r="C7" s="4">
        <v>1460000</v>
      </c>
      <c r="D7" s="4">
        <v>2764832.46</v>
      </c>
      <c r="E7" s="4">
        <v>3644000</v>
      </c>
      <c r="F7" s="4">
        <v>661738.94999999995</v>
      </c>
      <c r="G7" s="4">
        <f t="shared" si="0"/>
        <v>2982261.05</v>
      </c>
      <c r="H7" s="63">
        <f t="shared" ref="H7:H28" si="1">SUM(G7)</f>
        <v>2982261.05</v>
      </c>
      <c r="I7" s="101"/>
    </row>
    <row r="8" spans="1:9" ht="14.65" customHeight="1" x14ac:dyDescent="0.25">
      <c r="A8" s="3" t="s">
        <v>386</v>
      </c>
      <c r="B8" s="2" t="s">
        <v>387</v>
      </c>
      <c r="C8" s="4">
        <v>2680000</v>
      </c>
      <c r="D8" s="4">
        <v>2613983.83</v>
      </c>
      <c r="E8" s="4">
        <v>71214</v>
      </c>
      <c r="F8" s="4">
        <v>0</v>
      </c>
      <c r="G8" s="4">
        <f t="shared" si="0"/>
        <v>71214</v>
      </c>
      <c r="H8" s="63">
        <f t="shared" si="1"/>
        <v>71214</v>
      </c>
      <c r="I8" s="101"/>
    </row>
    <row r="9" spans="1:9" ht="14.65" customHeight="1" x14ac:dyDescent="0.25">
      <c r="A9" s="3" t="s">
        <v>434</v>
      </c>
      <c r="B9" s="2" t="s">
        <v>435</v>
      </c>
      <c r="C9" s="4">
        <v>0</v>
      </c>
      <c r="D9" s="4">
        <v>713087.78</v>
      </c>
      <c r="E9" s="4">
        <v>100628</v>
      </c>
      <c r="F9" s="4">
        <v>197805.2</v>
      </c>
      <c r="G9" s="4">
        <f t="shared" ref="G9:G18" si="2">SUM(E9-F9)</f>
        <v>-97177.200000000012</v>
      </c>
      <c r="H9" s="63">
        <f t="shared" si="1"/>
        <v>-97177.200000000012</v>
      </c>
      <c r="I9" s="101"/>
    </row>
    <row r="10" spans="1:9" ht="14.65" customHeight="1" x14ac:dyDescent="0.25">
      <c r="A10" s="3" t="s">
        <v>436</v>
      </c>
      <c r="B10" s="2" t="s">
        <v>437</v>
      </c>
      <c r="C10" s="4">
        <v>26000010</v>
      </c>
      <c r="D10" s="4">
        <v>42991.81</v>
      </c>
      <c r="E10" s="4">
        <v>42992</v>
      </c>
      <c r="F10" s="4">
        <v>42991.81</v>
      </c>
      <c r="G10" s="4">
        <f t="shared" si="2"/>
        <v>0.19000000000232831</v>
      </c>
      <c r="H10" s="63">
        <f t="shared" si="1"/>
        <v>0.19000000000232831</v>
      </c>
      <c r="I10" s="101"/>
    </row>
    <row r="11" spans="1:9" ht="14.65" customHeight="1" x14ac:dyDescent="0.35">
      <c r="A11" s="3" t="s">
        <v>392</v>
      </c>
      <c r="B11" s="2" t="s">
        <v>393</v>
      </c>
      <c r="C11" s="4">
        <v>150000</v>
      </c>
      <c r="D11" s="4">
        <v>41872.82</v>
      </c>
      <c r="E11" s="4">
        <v>50000</v>
      </c>
      <c r="F11" s="4">
        <v>0</v>
      </c>
      <c r="G11" s="4">
        <f t="shared" si="2"/>
        <v>50000</v>
      </c>
      <c r="H11" s="63">
        <f t="shared" si="1"/>
        <v>50000</v>
      </c>
      <c r="I11" s="101"/>
    </row>
    <row r="12" spans="1:9" ht="14.65" customHeight="1" x14ac:dyDescent="0.35">
      <c r="A12" s="5" t="s">
        <v>394</v>
      </c>
      <c r="B12" s="2" t="s">
        <v>395</v>
      </c>
      <c r="C12" s="4">
        <v>0</v>
      </c>
      <c r="D12" s="4">
        <v>12187.4</v>
      </c>
      <c r="E12" s="4">
        <v>0</v>
      </c>
      <c r="F12" s="4">
        <v>12187.4</v>
      </c>
      <c r="G12" s="4">
        <f t="shared" si="2"/>
        <v>-12187.4</v>
      </c>
      <c r="H12" s="63">
        <f t="shared" si="1"/>
        <v>-12187.4</v>
      </c>
      <c r="I12" s="101"/>
    </row>
    <row r="13" spans="1:9" ht="14.65" customHeight="1" x14ac:dyDescent="0.25">
      <c r="A13" s="3" t="s">
        <v>400</v>
      </c>
      <c r="B13" s="2" t="s">
        <v>438</v>
      </c>
      <c r="C13" s="4">
        <v>1650000</v>
      </c>
      <c r="D13" s="4">
        <v>1714834.73</v>
      </c>
      <c r="E13" s="4">
        <v>150000</v>
      </c>
      <c r="F13" s="4">
        <v>10485.87</v>
      </c>
      <c r="G13" s="4">
        <f t="shared" si="2"/>
        <v>139514.13</v>
      </c>
      <c r="H13" s="63">
        <f t="shared" si="1"/>
        <v>139514.13</v>
      </c>
      <c r="I13" s="101"/>
    </row>
    <row r="14" spans="1:9" ht="14.65" customHeight="1" x14ac:dyDescent="0.25">
      <c r="A14" s="3" t="s">
        <v>402</v>
      </c>
      <c r="B14" s="2" t="s">
        <v>403</v>
      </c>
      <c r="C14" s="4">
        <v>1200000</v>
      </c>
      <c r="D14" s="4">
        <v>1557198.83</v>
      </c>
      <c r="E14" s="4">
        <v>77952</v>
      </c>
      <c r="F14" s="4">
        <v>116541.6</v>
      </c>
      <c r="G14" s="4">
        <f t="shared" si="2"/>
        <v>-38589.600000000006</v>
      </c>
      <c r="H14" s="63">
        <f t="shared" si="1"/>
        <v>-38589.600000000006</v>
      </c>
      <c r="I14" s="101"/>
    </row>
    <row r="15" spans="1:9" ht="14.65" customHeight="1" x14ac:dyDescent="0.25">
      <c r="A15" s="3" t="s">
        <v>404</v>
      </c>
      <c r="B15" s="2" t="s">
        <v>439</v>
      </c>
      <c r="C15" s="4">
        <v>900000</v>
      </c>
      <c r="D15" s="4">
        <v>1186961.44</v>
      </c>
      <c r="E15" s="4">
        <v>51897</v>
      </c>
      <c r="F15" s="4">
        <v>0</v>
      </c>
      <c r="G15" s="4">
        <f t="shared" si="2"/>
        <v>51897</v>
      </c>
      <c r="H15" s="63">
        <f t="shared" si="1"/>
        <v>51897</v>
      </c>
      <c r="I15" s="101"/>
    </row>
    <row r="16" spans="1:9" ht="14.65" customHeight="1" x14ac:dyDescent="0.35">
      <c r="A16" s="3" t="s">
        <v>405</v>
      </c>
      <c r="B16" s="2" t="s">
        <v>440</v>
      </c>
      <c r="C16" s="4">
        <v>550000</v>
      </c>
      <c r="D16" s="4">
        <v>589805.09</v>
      </c>
      <c r="E16" s="4">
        <v>45903</v>
      </c>
      <c r="F16" s="4">
        <v>0</v>
      </c>
      <c r="G16" s="4">
        <f t="shared" si="2"/>
        <v>45903</v>
      </c>
      <c r="H16" s="63">
        <f t="shared" si="1"/>
        <v>45903</v>
      </c>
      <c r="I16" s="101"/>
    </row>
    <row r="17" spans="1:9" ht="14.65" customHeight="1" x14ac:dyDescent="0.25">
      <c r="A17" s="3" t="s">
        <v>406</v>
      </c>
      <c r="B17" s="2" t="s">
        <v>441</v>
      </c>
      <c r="C17" s="4">
        <v>0</v>
      </c>
      <c r="D17" s="4">
        <v>643953.56000000006</v>
      </c>
      <c r="E17" s="4">
        <v>0</v>
      </c>
      <c r="F17" s="4">
        <v>0</v>
      </c>
      <c r="G17" s="4">
        <f t="shared" si="2"/>
        <v>0</v>
      </c>
      <c r="H17" s="63">
        <f t="shared" si="1"/>
        <v>0</v>
      </c>
      <c r="I17" s="101"/>
    </row>
    <row r="18" spans="1:9" ht="14.65" customHeight="1" x14ac:dyDescent="0.25">
      <c r="A18" s="3" t="s">
        <v>407</v>
      </c>
      <c r="B18" s="2" t="s">
        <v>408</v>
      </c>
      <c r="C18" s="4">
        <v>3138010</v>
      </c>
      <c r="D18" s="4">
        <v>3640938.69</v>
      </c>
      <c r="E18" s="4">
        <v>69150</v>
      </c>
      <c r="F18" s="4">
        <v>19957</v>
      </c>
      <c r="G18" s="4">
        <f t="shared" si="2"/>
        <v>49193</v>
      </c>
      <c r="H18" s="63">
        <f t="shared" si="1"/>
        <v>49193</v>
      </c>
      <c r="I18" s="101"/>
    </row>
    <row r="19" spans="1:9" ht="14.65" customHeight="1" x14ac:dyDescent="0.35">
      <c r="A19" s="5" t="s">
        <v>413</v>
      </c>
      <c r="B19" s="2" t="s">
        <v>414</v>
      </c>
      <c r="C19" s="4">
        <v>350000</v>
      </c>
      <c r="D19" s="4">
        <v>398509.06</v>
      </c>
      <c r="E19" s="4">
        <v>0</v>
      </c>
      <c r="F19" s="4">
        <v>0</v>
      </c>
      <c r="G19" s="4">
        <f t="shared" ref="G19:G28" si="3">SUM(E19-F19)</f>
        <v>0</v>
      </c>
      <c r="H19" s="63">
        <f t="shared" si="1"/>
        <v>0</v>
      </c>
      <c r="I19" s="101"/>
    </row>
    <row r="20" spans="1:9" ht="14.65" customHeight="1" x14ac:dyDescent="0.25">
      <c r="A20" s="5" t="s">
        <v>415</v>
      </c>
      <c r="B20" s="2" t="s">
        <v>442</v>
      </c>
      <c r="C20" s="4">
        <v>900000</v>
      </c>
      <c r="D20" s="4">
        <v>1353355.96</v>
      </c>
      <c r="E20" s="4">
        <v>563723</v>
      </c>
      <c r="F20" s="4">
        <v>495612</v>
      </c>
      <c r="G20" s="4">
        <f t="shared" si="3"/>
        <v>68111</v>
      </c>
      <c r="H20" s="63">
        <f t="shared" si="1"/>
        <v>68111</v>
      </c>
      <c r="I20" s="101"/>
    </row>
    <row r="21" spans="1:9" ht="14.65" customHeight="1" x14ac:dyDescent="0.25">
      <c r="A21" s="5" t="s">
        <v>417</v>
      </c>
      <c r="B21" s="2" t="s">
        <v>443</v>
      </c>
      <c r="C21" s="4">
        <v>3190000</v>
      </c>
      <c r="D21" s="4">
        <v>4777926.6500000004</v>
      </c>
      <c r="E21" s="4">
        <v>0</v>
      </c>
      <c r="F21" s="4">
        <v>0</v>
      </c>
      <c r="G21" s="4">
        <f t="shared" si="3"/>
        <v>0</v>
      </c>
      <c r="H21" s="63">
        <f t="shared" si="1"/>
        <v>0</v>
      </c>
      <c r="I21" s="101"/>
    </row>
    <row r="22" spans="1:9" ht="14.65" customHeight="1" x14ac:dyDescent="0.25">
      <c r="A22" s="5" t="s">
        <v>444</v>
      </c>
      <c r="B22" s="2" t="s">
        <v>445</v>
      </c>
      <c r="C22" s="4">
        <v>1600000</v>
      </c>
      <c r="D22" s="4">
        <v>2464279.42</v>
      </c>
      <c r="E22" s="4">
        <v>278600</v>
      </c>
      <c r="F22" s="4">
        <v>301720</v>
      </c>
      <c r="G22" s="4">
        <f t="shared" si="3"/>
        <v>-23120</v>
      </c>
      <c r="H22" s="63">
        <f t="shared" si="1"/>
        <v>-23120</v>
      </c>
      <c r="I22" s="101"/>
    </row>
    <row r="23" spans="1:9" ht="14.65" customHeight="1" x14ac:dyDescent="0.25">
      <c r="A23" s="5" t="s">
        <v>419</v>
      </c>
      <c r="B23" s="2" t="s">
        <v>446</v>
      </c>
      <c r="C23" s="4">
        <v>1250000</v>
      </c>
      <c r="D23" s="4">
        <v>2823790.96</v>
      </c>
      <c r="E23" s="4">
        <v>150000</v>
      </c>
      <c r="F23" s="4">
        <v>448990</v>
      </c>
      <c r="G23" s="4">
        <f t="shared" si="3"/>
        <v>-298990</v>
      </c>
      <c r="H23" s="63">
        <f t="shared" si="1"/>
        <v>-298990</v>
      </c>
      <c r="I23" s="101"/>
    </row>
    <row r="24" spans="1:9" ht="14.65" customHeight="1" x14ac:dyDescent="0.25">
      <c r="A24" s="5" t="s">
        <v>420</v>
      </c>
      <c r="B24" s="2" t="s">
        <v>447</v>
      </c>
      <c r="C24" s="4">
        <v>1375000</v>
      </c>
      <c r="D24" s="4">
        <v>1198404.23</v>
      </c>
      <c r="E24" s="4">
        <v>50000</v>
      </c>
      <c r="F24" s="4">
        <v>35742</v>
      </c>
      <c r="G24" s="4">
        <f t="shared" si="3"/>
        <v>14258</v>
      </c>
      <c r="H24" s="63">
        <f t="shared" si="1"/>
        <v>14258</v>
      </c>
      <c r="I24" s="101"/>
    </row>
    <row r="25" spans="1:9" ht="14.65" customHeight="1" x14ac:dyDescent="0.35">
      <c r="A25" s="5" t="s">
        <v>422</v>
      </c>
      <c r="B25" s="2" t="s">
        <v>423</v>
      </c>
      <c r="C25" s="4">
        <v>0</v>
      </c>
      <c r="D25" s="4">
        <v>41081.160000000003</v>
      </c>
      <c r="E25" s="4">
        <v>913008</v>
      </c>
      <c r="F25" s="4">
        <v>41081</v>
      </c>
      <c r="G25" s="4">
        <f t="shared" si="3"/>
        <v>871927</v>
      </c>
      <c r="H25" s="63">
        <f t="shared" si="1"/>
        <v>871927</v>
      </c>
      <c r="I25" s="101"/>
    </row>
    <row r="26" spans="1:9" ht="14.65" customHeight="1" x14ac:dyDescent="0.25">
      <c r="A26" s="3" t="s">
        <v>448</v>
      </c>
      <c r="B26" s="2" t="s">
        <v>449</v>
      </c>
      <c r="C26" s="4">
        <v>0</v>
      </c>
      <c r="D26" s="4">
        <v>252291.46</v>
      </c>
      <c r="E26" s="4">
        <v>90240</v>
      </c>
      <c r="F26" s="4">
        <v>63548.7</v>
      </c>
      <c r="G26" s="4">
        <f t="shared" si="3"/>
        <v>26691.300000000003</v>
      </c>
      <c r="H26" s="63">
        <f t="shared" si="1"/>
        <v>26691.300000000003</v>
      </c>
      <c r="I26" s="101"/>
    </row>
    <row r="27" spans="1:9" ht="14.65" customHeight="1" x14ac:dyDescent="0.35">
      <c r="A27" s="3" t="s">
        <v>424</v>
      </c>
      <c r="B27" s="2" t="s">
        <v>450</v>
      </c>
      <c r="C27" s="4">
        <v>348000</v>
      </c>
      <c r="D27" s="4">
        <v>51203.9</v>
      </c>
      <c r="E27" s="4">
        <v>328400</v>
      </c>
      <c r="F27" s="4">
        <v>0</v>
      </c>
      <c r="G27" s="4">
        <f t="shared" si="3"/>
        <v>328400</v>
      </c>
      <c r="H27" s="63">
        <f t="shared" si="1"/>
        <v>328400</v>
      </c>
      <c r="I27" s="101"/>
    </row>
    <row r="28" spans="1:9" ht="14.65" customHeight="1" x14ac:dyDescent="0.35">
      <c r="A28" s="3" t="s">
        <v>425</v>
      </c>
      <c r="B28" s="2" t="s">
        <v>426</v>
      </c>
      <c r="C28" s="4">
        <v>3900000</v>
      </c>
      <c r="D28" s="4">
        <v>2602576.4500000002</v>
      </c>
      <c r="E28" s="4">
        <v>1659045</v>
      </c>
      <c r="F28" s="4">
        <v>15630</v>
      </c>
      <c r="G28" s="4">
        <f t="shared" si="3"/>
        <v>1643415</v>
      </c>
      <c r="H28" s="63">
        <f t="shared" si="1"/>
        <v>1643415</v>
      </c>
      <c r="I28" s="101"/>
    </row>
    <row r="29" spans="1:9" ht="14.65" customHeight="1" x14ac:dyDescent="0.35">
      <c r="A29" s="2"/>
      <c r="B29" s="2"/>
      <c r="C29" s="2"/>
      <c r="D29" s="2"/>
      <c r="E29" s="2"/>
      <c r="F29" s="2"/>
      <c r="G29" s="2"/>
      <c r="H29" s="2"/>
      <c r="I29" s="101"/>
    </row>
    <row r="30" spans="1:9" ht="21.6" customHeight="1" x14ac:dyDescent="0.35">
      <c r="A30" s="74" t="s">
        <v>534</v>
      </c>
      <c r="B30" s="2"/>
      <c r="C30" s="4">
        <f>SUM(C6:C29)</f>
        <v>50641020</v>
      </c>
      <c r="D30" s="4">
        <f>SUM(D6:D29)</f>
        <v>32096158.470000003</v>
      </c>
      <c r="E30" s="73">
        <f>SUM(E6:E29)</f>
        <v>8561253</v>
      </c>
      <c r="F30" s="73">
        <f>SUM(F6:F29)</f>
        <v>2628459.7700000005</v>
      </c>
      <c r="G30" s="73">
        <f>SUM(G6:G29)</f>
        <v>5932793.2299999986</v>
      </c>
      <c r="H30" s="73">
        <f>SUM(H6:H29)</f>
        <v>5932793.2299999986</v>
      </c>
      <c r="I30" s="101"/>
    </row>
    <row r="31" spans="1:9" ht="14.65" customHeight="1" x14ac:dyDescent="0.35">
      <c r="A31" s="1"/>
      <c r="B31" s="1"/>
      <c r="C31" s="1"/>
      <c r="D31" s="1"/>
      <c r="E31" s="1"/>
      <c r="F31" s="1"/>
      <c r="G31" s="1"/>
      <c r="H31" s="1"/>
    </row>
    <row r="32" spans="1:9" s="53" customFormat="1" ht="14.65" customHeight="1" x14ac:dyDescent="0.35">
      <c r="A32" s="54"/>
      <c r="B32" s="54"/>
      <c r="C32" s="54"/>
      <c r="D32" s="54"/>
      <c r="E32" s="54"/>
      <c r="F32" s="54"/>
      <c r="G32" s="54"/>
      <c r="H32" s="54"/>
    </row>
    <row r="33" spans="1:8" s="53" customFormat="1" ht="14.65" customHeight="1" x14ac:dyDescent="0.25">
      <c r="A33" s="55" t="s">
        <v>592</v>
      </c>
      <c r="B33" s="55"/>
      <c r="C33" s="61"/>
      <c r="D33" s="61"/>
      <c r="E33" s="61"/>
      <c r="F33" s="61"/>
      <c r="G33" s="61"/>
      <c r="H33" s="54"/>
    </row>
    <row r="34" spans="1:8" s="53" customFormat="1" ht="14.65" customHeight="1" x14ac:dyDescent="0.35">
      <c r="A34" s="55"/>
      <c r="B34" s="55"/>
      <c r="C34" s="61"/>
      <c r="D34" s="61"/>
      <c r="E34" s="61"/>
      <c r="F34" s="61"/>
      <c r="G34" s="61"/>
      <c r="H34" s="54"/>
    </row>
    <row r="35" spans="1:8" s="53" customFormat="1" ht="14.65" customHeight="1" x14ac:dyDescent="0.25">
      <c r="A35" s="56" t="s">
        <v>520</v>
      </c>
      <c r="B35" s="56"/>
      <c r="C35" s="56"/>
      <c r="D35" s="56"/>
      <c r="E35" s="56"/>
      <c r="F35" s="56"/>
      <c r="G35" s="56"/>
      <c r="H35" s="54"/>
    </row>
    <row r="36" spans="1:8" s="53" customFormat="1" ht="14.65" customHeight="1" x14ac:dyDescent="0.25">
      <c r="A36" s="70" t="s">
        <v>400</v>
      </c>
      <c r="B36" s="58" t="s">
        <v>521</v>
      </c>
      <c r="C36" s="62"/>
      <c r="D36" s="62"/>
      <c r="E36" s="57">
        <v>-591703</v>
      </c>
      <c r="F36" s="57">
        <v>0</v>
      </c>
      <c r="G36" s="63">
        <f>E36-F36</f>
        <v>-591703</v>
      </c>
      <c r="H36" s="63">
        <f>SUM(G36)</f>
        <v>-591703</v>
      </c>
    </row>
    <row r="37" spans="1:8" s="53" customFormat="1" ht="14.65" customHeight="1" x14ac:dyDescent="0.25">
      <c r="A37" s="70" t="s">
        <v>402</v>
      </c>
      <c r="B37" s="58" t="s">
        <v>522</v>
      </c>
      <c r="C37" s="62"/>
      <c r="D37" s="62"/>
      <c r="E37" s="57">
        <v>-318609</v>
      </c>
      <c r="F37" s="57">
        <v>0</v>
      </c>
      <c r="G37" s="63">
        <f t="shared" ref="G37:G46" si="4">E37-F37</f>
        <v>-318609</v>
      </c>
      <c r="H37" s="63">
        <f t="shared" ref="H37:H46" si="5">SUM(G37)</f>
        <v>-318609</v>
      </c>
    </row>
    <row r="38" spans="1:8" s="53" customFormat="1" ht="14.65" customHeight="1" x14ac:dyDescent="0.25">
      <c r="A38" s="70" t="s">
        <v>404</v>
      </c>
      <c r="B38" s="58" t="s">
        <v>523</v>
      </c>
      <c r="C38" s="62"/>
      <c r="D38" s="62"/>
      <c r="E38" s="57">
        <v>-465955</v>
      </c>
      <c r="F38" s="57">
        <v>0</v>
      </c>
      <c r="G38" s="63">
        <f t="shared" si="4"/>
        <v>-465955</v>
      </c>
      <c r="H38" s="63">
        <f t="shared" si="5"/>
        <v>-465955</v>
      </c>
    </row>
    <row r="39" spans="1:8" s="53" customFormat="1" ht="14.65" customHeight="1" x14ac:dyDescent="0.35">
      <c r="A39" s="70" t="s">
        <v>405</v>
      </c>
      <c r="B39" s="58" t="s">
        <v>524</v>
      </c>
      <c r="C39" s="62"/>
      <c r="D39" s="62"/>
      <c r="E39" s="57">
        <v>-185708</v>
      </c>
      <c r="F39" s="57">
        <v>0</v>
      </c>
      <c r="G39" s="63">
        <f t="shared" si="4"/>
        <v>-185708</v>
      </c>
      <c r="H39" s="63">
        <f t="shared" si="5"/>
        <v>-185708</v>
      </c>
    </row>
    <row r="40" spans="1:8" s="53" customFormat="1" ht="14.65" customHeight="1" x14ac:dyDescent="0.25">
      <c r="A40" s="70" t="s">
        <v>406</v>
      </c>
      <c r="B40" s="58" t="s">
        <v>525</v>
      </c>
      <c r="C40" s="62"/>
      <c r="D40" s="62"/>
      <c r="E40" s="57">
        <v>-374160</v>
      </c>
      <c r="F40" s="57">
        <v>0</v>
      </c>
      <c r="G40" s="63">
        <f t="shared" si="4"/>
        <v>-374160</v>
      </c>
      <c r="H40" s="63">
        <f t="shared" si="5"/>
        <v>-374160</v>
      </c>
    </row>
    <row r="41" spans="1:8" s="53" customFormat="1" ht="14.65" customHeight="1" x14ac:dyDescent="0.25">
      <c r="A41" s="70" t="s">
        <v>407</v>
      </c>
      <c r="B41" s="58" t="s">
        <v>526</v>
      </c>
      <c r="C41" s="62"/>
      <c r="D41" s="62"/>
      <c r="E41" s="57">
        <v>-843122</v>
      </c>
      <c r="F41" s="57">
        <v>112000</v>
      </c>
      <c r="G41" s="63">
        <f t="shared" si="4"/>
        <v>-955122</v>
      </c>
      <c r="H41" s="63">
        <f t="shared" si="5"/>
        <v>-955122</v>
      </c>
    </row>
    <row r="42" spans="1:8" s="53" customFormat="1" ht="14.65" customHeight="1" x14ac:dyDescent="0.35">
      <c r="A42" s="70" t="s">
        <v>413</v>
      </c>
      <c r="B42" s="58" t="s">
        <v>527</v>
      </c>
      <c r="C42" s="62"/>
      <c r="D42" s="62"/>
      <c r="E42" s="57">
        <v>-22544</v>
      </c>
      <c r="F42" s="57">
        <v>44358</v>
      </c>
      <c r="G42" s="63">
        <f t="shared" si="4"/>
        <v>-66902</v>
      </c>
      <c r="H42" s="63">
        <f t="shared" si="5"/>
        <v>-66902</v>
      </c>
    </row>
    <row r="43" spans="1:8" s="53" customFormat="1" ht="14.65" customHeight="1" x14ac:dyDescent="0.25">
      <c r="A43" s="70" t="s">
        <v>415</v>
      </c>
      <c r="B43" s="58" t="s">
        <v>532</v>
      </c>
      <c r="C43" s="62"/>
      <c r="D43" s="62"/>
      <c r="E43" s="57">
        <v>0</v>
      </c>
      <c r="F43" s="57">
        <v>-27326</v>
      </c>
      <c r="G43" s="63">
        <f t="shared" si="4"/>
        <v>27326</v>
      </c>
      <c r="H43" s="63">
        <f t="shared" si="5"/>
        <v>27326</v>
      </c>
    </row>
    <row r="44" spans="1:8" s="53" customFormat="1" ht="14.65" customHeight="1" x14ac:dyDescent="0.25">
      <c r="A44" s="70" t="s">
        <v>417</v>
      </c>
      <c r="B44" s="58" t="s">
        <v>528</v>
      </c>
      <c r="C44" s="62"/>
      <c r="D44" s="62"/>
      <c r="E44" s="57">
        <v>-1683307</v>
      </c>
      <c r="F44" s="57">
        <v>234378</v>
      </c>
      <c r="G44" s="63">
        <f t="shared" si="4"/>
        <v>-1917685</v>
      </c>
      <c r="H44" s="63">
        <f t="shared" si="5"/>
        <v>-1917685</v>
      </c>
    </row>
    <row r="45" spans="1:8" s="53" customFormat="1" ht="14.65" customHeight="1" x14ac:dyDescent="0.25">
      <c r="A45" s="70" t="s">
        <v>419</v>
      </c>
      <c r="B45" s="58" t="s">
        <v>529</v>
      </c>
      <c r="C45" s="62"/>
      <c r="D45" s="62"/>
      <c r="E45" s="57">
        <v>-1361046</v>
      </c>
      <c r="F45" s="57">
        <v>0</v>
      </c>
      <c r="G45" s="63">
        <f t="shared" si="4"/>
        <v>-1361046</v>
      </c>
      <c r="H45" s="63">
        <f t="shared" si="5"/>
        <v>-1361046</v>
      </c>
    </row>
    <row r="46" spans="1:8" s="53" customFormat="1" ht="14.65" customHeight="1" x14ac:dyDescent="0.25">
      <c r="A46" s="70" t="s">
        <v>420</v>
      </c>
      <c r="B46" s="58" t="s">
        <v>530</v>
      </c>
      <c r="C46" s="62"/>
      <c r="D46" s="62"/>
      <c r="E46" s="57">
        <v>142555</v>
      </c>
      <c r="F46" s="57">
        <v>86054</v>
      </c>
      <c r="G46" s="63">
        <f t="shared" si="4"/>
        <v>56501</v>
      </c>
      <c r="H46" s="63">
        <f t="shared" si="5"/>
        <v>56501</v>
      </c>
    </row>
    <row r="47" spans="1:8" s="53" customFormat="1" ht="21" customHeight="1" x14ac:dyDescent="0.35">
      <c r="A47" s="76" t="s">
        <v>531</v>
      </c>
      <c r="B47" s="71"/>
      <c r="C47" s="71"/>
      <c r="D47" s="71"/>
      <c r="E47" s="73">
        <f>SUM(E36:E46)</f>
        <v>-5703599</v>
      </c>
      <c r="F47" s="75">
        <f>SUM(F36:F46)</f>
        <v>449464</v>
      </c>
      <c r="G47" s="73">
        <f>SUM(G36:G46)</f>
        <v>-6153063</v>
      </c>
      <c r="H47" s="102">
        <f>SUM(H36:H46)</f>
        <v>-6153063</v>
      </c>
    </row>
    <row r="48" spans="1:8" s="53" customFormat="1" ht="14.65" customHeight="1" x14ac:dyDescent="0.35">
      <c r="A48" s="54"/>
      <c r="B48" s="54"/>
      <c r="C48" s="54"/>
      <c r="D48" s="54"/>
      <c r="E48" s="54"/>
      <c r="F48" s="54"/>
      <c r="G48" s="54"/>
      <c r="H48" s="54"/>
    </row>
    <row r="49" spans="1:8" ht="14.65" customHeight="1" x14ac:dyDescent="0.35">
      <c r="A49" s="1"/>
      <c r="B49" s="1"/>
      <c r="C49" s="1"/>
      <c r="D49" s="1"/>
      <c r="E49" s="1"/>
      <c r="F49" s="1"/>
      <c r="G49" s="1"/>
      <c r="H49" s="1"/>
    </row>
    <row r="50" spans="1:8" ht="16.149999999999999" customHeight="1" x14ac:dyDescent="0.35">
      <c r="A50" s="55"/>
      <c r="B50" s="61" t="s">
        <v>533</v>
      </c>
      <c r="C50" s="61"/>
      <c r="D50" s="61"/>
      <c r="E50" s="72">
        <f>E30+E47</f>
        <v>2857654</v>
      </c>
      <c r="F50" s="72">
        <f>F30+F47</f>
        <v>3077923.7700000005</v>
      </c>
      <c r="G50" s="72">
        <f>G30+G47</f>
        <v>-220269.77000000142</v>
      </c>
      <c r="H50" s="37">
        <f>G50</f>
        <v>-220269.77000000142</v>
      </c>
    </row>
    <row r="51" spans="1:8" ht="14.65" customHeight="1" x14ac:dyDescent="0.35">
      <c r="A51" s="65"/>
      <c r="B51" s="65"/>
      <c r="C51" s="66"/>
      <c r="D51" s="66"/>
      <c r="E51" s="66"/>
      <c r="F51" s="66"/>
      <c r="G51" s="66"/>
      <c r="H51" s="64"/>
    </row>
    <row r="52" spans="1:8" ht="14.65" customHeight="1" x14ac:dyDescent="0.35">
      <c r="A52" s="67"/>
      <c r="B52" s="67"/>
      <c r="C52" s="67"/>
      <c r="D52" s="67"/>
      <c r="E52" s="67"/>
      <c r="F52" s="67"/>
      <c r="G52" s="67"/>
      <c r="H52" s="64"/>
    </row>
    <row r="53" spans="1:8" ht="14.65" customHeight="1" x14ac:dyDescent="0.35">
      <c r="A53" s="60"/>
      <c r="B53" s="60"/>
      <c r="C53" s="59"/>
      <c r="D53" s="59"/>
      <c r="E53" s="68"/>
      <c r="F53" s="68"/>
      <c r="G53" s="68"/>
      <c r="H53" s="64"/>
    </row>
    <row r="54" spans="1:8" ht="14.65" customHeight="1" x14ac:dyDescent="0.35">
      <c r="A54" s="69"/>
      <c r="B54" s="60"/>
      <c r="C54" s="59"/>
      <c r="D54" s="59"/>
      <c r="E54" s="59"/>
      <c r="F54" s="59"/>
      <c r="G54" s="59"/>
      <c r="H54" s="64"/>
    </row>
    <row r="55" spans="1:8" ht="14.65" customHeight="1" x14ac:dyDescent="0.35">
      <c r="A55" s="69"/>
      <c r="B55" s="60"/>
      <c r="C55" s="59"/>
      <c r="D55" s="59"/>
      <c r="E55" s="59"/>
      <c r="F55" s="59"/>
      <c r="G55" s="59"/>
      <c r="H55" s="64"/>
    </row>
    <row r="56" spans="1:8" ht="14.65" customHeight="1" x14ac:dyDescent="0.35">
      <c r="A56" s="69"/>
      <c r="B56" s="60"/>
      <c r="C56" s="59"/>
      <c r="D56" s="59"/>
      <c r="E56" s="59"/>
      <c r="F56" s="59"/>
      <c r="G56" s="59"/>
      <c r="H56" s="64"/>
    </row>
    <row r="57" spans="1:8" ht="14.65" customHeight="1" x14ac:dyDescent="0.35">
      <c r="A57" s="69"/>
      <c r="B57" s="60"/>
      <c r="C57" s="59"/>
      <c r="D57" s="59"/>
      <c r="E57" s="59"/>
      <c r="F57" s="59"/>
      <c r="G57" s="59"/>
      <c r="H57" s="64"/>
    </row>
    <row r="58" spans="1:8" ht="14.65" customHeight="1" x14ac:dyDescent="0.35">
      <c r="A58" s="69"/>
      <c r="B58" s="60"/>
      <c r="C58" s="59"/>
      <c r="D58" s="59"/>
      <c r="E58" s="59"/>
      <c r="F58" s="59"/>
      <c r="G58" s="59"/>
      <c r="H58" s="64"/>
    </row>
    <row r="59" spans="1:8" ht="14.65" customHeight="1" x14ac:dyDescent="0.35">
      <c r="A59" s="69"/>
      <c r="B59" s="60"/>
      <c r="C59" s="59"/>
      <c r="D59" s="59"/>
      <c r="E59" s="59"/>
      <c r="F59" s="59"/>
      <c r="G59" s="59"/>
      <c r="H59" s="64"/>
    </row>
    <row r="60" spans="1:8" ht="14.65" customHeight="1" x14ac:dyDescent="0.35">
      <c r="A60" s="69"/>
      <c r="B60" s="60"/>
      <c r="C60" s="59"/>
      <c r="D60" s="59"/>
      <c r="E60" s="59"/>
      <c r="F60" s="59"/>
      <c r="G60" s="59"/>
      <c r="H60" s="64"/>
    </row>
    <row r="61" spans="1:8" ht="14.65" customHeight="1" x14ac:dyDescent="0.35">
      <c r="A61" s="69"/>
      <c r="B61" s="60"/>
      <c r="C61" s="59"/>
      <c r="D61" s="59"/>
      <c r="E61" s="59"/>
      <c r="F61" s="59"/>
      <c r="G61" s="59"/>
      <c r="H61" s="64"/>
    </row>
    <row r="62" spans="1:8" ht="14.65" customHeight="1" x14ac:dyDescent="0.35">
      <c r="A62" s="69"/>
      <c r="B62" s="60"/>
      <c r="C62" s="59"/>
      <c r="D62" s="59"/>
      <c r="E62" s="59"/>
      <c r="F62" s="59"/>
      <c r="G62" s="59"/>
      <c r="H62" s="64"/>
    </row>
    <row r="63" spans="1:8" ht="14.65" customHeight="1" x14ac:dyDescent="0.35">
      <c r="A63" s="69"/>
      <c r="B63" s="60"/>
      <c r="C63" s="59"/>
      <c r="D63" s="59"/>
      <c r="E63" s="59"/>
      <c r="F63" s="59"/>
      <c r="G63" s="59"/>
      <c r="H63" s="64"/>
    </row>
    <row r="64" spans="1:8" ht="14.65" customHeight="1" x14ac:dyDescent="0.35">
      <c r="A64" s="69"/>
      <c r="B64" s="60"/>
      <c r="C64" s="59"/>
      <c r="D64" s="59"/>
      <c r="E64" s="59"/>
      <c r="F64" s="59"/>
      <c r="G64" s="59"/>
      <c r="H64" s="64"/>
    </row>
    <row r="65" spans="1:8" ht="14.65" customHeight="1" x14ac:dyDescent="0.35">
      <c r="A65" s="60"/>
      <c r="B65" s="60"/>
      <c r="C65" s="59"/>
      <c r="D65" s="59"/>
      <c r="E65" s="59"/>
      <c r="F65" s="59"/>
      <c r="G65" s="59"/>
      <c r="H65" s="64"/>
    </row>
    <row r="66" spans="1:8" ht="14.65" customHeight="1" x14ac:dyDescent="0.35">
      <c r="A66" s="64"/>
      <c r="B66" s="64"/>
      <c r="C66" s="64"/>
      <c r="D66" s="64"/>
      <c r="E66" s="64"/>
      <c r="F66" s="64"/>
      <c r="G66" s="64"/>
      <c r="H66" s="64"/>
    </row>
    <row r="67" spans="1:8" ht="14.65" customHeight="1" x14ac:dyDescent="0.35">
      <c r="A67" s="64"/>
      <c r="B67" s="64"/>
      <c r="C67" s="64"/>
      <c r="D67" s="64"/>
      <c r="E67" s="64"/>
      <c r="F67" s="64"/>
      <c r="G67" s="64"/>
      <c r="H67" s="64"/>
    </row>
    <row r="68" spans="1:8" ht="14.65" customHeight="1" x14ac:dyDescent="0.35"/>
    <row r="69" spans="1:8" ht="14.65" customHeight="1" x14ac:dyDescent="0.35"/>
  </sheetData>
  <mergeCells count="6">
    <mergeCell ref="C3:C5"/>
    <mergeCell ref="D3:D5"/>
    <mergeCell ref="E3:E5"/>
    <mergeCell ref="F3:F5"/>
    <mergeCell ref="G3:G5"/>
    <mergeCell ref="H3:H5"/>
  </mergeCells>
  <pageMargins left="0" right="0" top="0.74803149606299213" bottom="0.74803149606299213" header="0.31496062992125984" footer="0.31496062992125984"/>
  <pageSetup paperSize="9" orientation="landscape" r:id="rId1"/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zoomScaleNormal="100" workbookViewId="0">
      <selection activeCell="J33" sqref="J33"/>
    </sheetView>
  </sheetViews>
  <sheetFormatPr defaultRowHeight="15" x14ac:dyDescent="0.25"/>
  <cols>
    <col min="1" max="1" width="7.42578125" customWidth="1"/>
    <col min="2" max="2" width="48" customWidth="1"/>
    <col min="3" max="3" width="12.7109375" customWidth="1"/>
    <col min="4" max="4" width="11.42578125" customWidth="1"/>
    <col min="5" max="5" width="11.42578125" bestFit="1" customWidth="1"/>
    <col min="6" max="6" width="16.7109375" customWidth="1"/>
    <col min="7" max="7" width="10.42578125" customWidth="1"/>
    <col min="8" max="8" width="13.28515625" customWidth="1"/>
    <col min="9" max="9" width="24.5703125" customWidth="1"/>
  </cols>
  <sheetData>
    <row r="1" spans="2:8" x14ac:dyDescent="0.25">
      <c r="B1" t="s">
        <v>508</v>
      </c>
    </row>
    <row r="3" spans="2:8" x14ac:dyDescent="0.25">
      <c r="B3" t="s">
        <v>506</v>
      </c>
    </row>
    <row r="5" spans="2:8" x14ac:dyDescent="0.25">
      <c r="B5" s="21" t="s">
        <v>451</v>
      </c>
      <c r="C5" s="14" t="s">
        <v>2</v>
      </c>
      <c r="D5" s="22" t="s">
        <v>458</v>
      </c>
      <c r="E5" s="14" t="s">
        <v>3</v>
      </c>
      <c r="F5" s="22" t="s">
        <v>4</v>
      </c>
      <c r="G5" s="14" t="s">
        <v>5</v>
      </c>
      <c r="H5" s="14" t="s">
        <v>509</v>
      </c>
    </row>
    <row r="6" spans="2:8" x14ac:dyDescent="0.25">
      <c r="B6" s="23"/>
      <c r="C6" s="18" t="s">
        <v>457</v>
      </c>
      <c r="D6" s="17" t="s">
        <v>457</v>
      </c>
      <c r="E6" s="18">
        <v>2013</v>
      </c>
      <c r="F6" s="17">
        <v>2013</v>
      </c>
      <c r="G6" s="18" t="s">
        <v>6</v>
      </c>
      <c r="H6" s="18" t="s">
        <v>510</v>
      </c>
    </row>
    <row r="7" spans="2:8" ht="14.65" x14ac:dyDescent="0.35">
      <c r="B7" s="24"/>
      <c r="C7" s="42"/>
      <c r="D7" s="25"/>
      <c r="E7" s="42"/>
      <c r="F7" s="25"/>
      <c r="G7" s="42"/>
      <c r="H7" s="43" t="s">
        <v>511</v>
      </c>
    </row>
    <row r="8" spans="2:8" x14ac:dyDescent="0.25">
      <c r="B8" s="2" t="s">
        <v>1</v>
      </c>
      <c r="C8" s="4">
        <f>SUM(Økonomiudvalget!C48)</f>
        <v>87000004</v>
      </c>
      <c r="D8" s="4">
        <f>SUM(Økonomiudvalget!D48)</f>
        <v>85235347.599999994</v>
      </c>
      <c r="E8" s="4">
        <f>SUM(Økonomiudvalget!E48)</f>
        <v>45394488</v>
      </c>
      <c r="F8" s="4">
        <f>SUM(Økonomiudvalget!F48)</f>
        <v>20786678.859999996</v>
      </c>
      <c r="G8" s="4">
        <f>SUM(Økonomiudvalget!G48)</f>
        <v>24614138.140000001</v>
      </c>
      <c r="H8" s="4">
        <f>SUM(Økonomiudvalget!H48)</f>
        <v>24607809.140000001</v>
      </c>
    </row>
    <row r="9" spans="2:8" ht="14.65" x14ac:dyDescent="0.35">
      <c r="B9" s="2" t="s">
        <v>110</v>
      </c>
      <c r="C9" s="4">
        <f>SUM('Plan og Teknik'!C39)</f>
        <v>57103504</v>
      </c>
      <c r="D9" s="4">
        <f>SUM('Plan og Teknik'!D39)</f>
        <v>55014919.039999999</v>
      </c>
      <c r="E9" s="4">
        <f>SUM('Plan og Teknik'!E39)</f>
        <v>40341178</v>
      </c>
      <c r="F9" s="4">
        <f>SUM('Plan og Teknik'!F39)</f>
        <v>18294594.789999999</v>
      </c>
      <c r="G9" s="4">
        <f>SUM('Plan og Teknik'!G39)</f>
        <v>22046583.210000001</v>
      </c>
      <c r="H9" s="4">
        <f>SUM('Plan og Teknik'!H39)</f>
        <v>22046583.210000001</v>
      </c>
    </row>
    <row r="10" spans="2:8" x14ac:dyDescent="0.25">
      <c r="B10" s="2" t="s">
        <v>221</v>
      </c>
      <c r="C10" s="4">
        <f>SUM('Børn og Undervisning'!C45)</f>
        <v>31960179</v>
      </c>
      <c r="D10" s="4">
        <f>SUM('Børn og Undervisning'!D45)</f>
        <v>15861512.140000002</v>
      </c>
      <c r="E10" s="4">
        <f>SUM('Børn og Undervisning'!E45)</f>
        <v>24058757</v>
      </c>
      <c r="F10" s="4">
        <f>SUM('Børn og Undervisning'!F45)</f>
        <v>8010110.9899999993</v>
      </c>
      <c r="G10" s="4">
        <f>SUM('Børn og Undervisning'!G45)</f>
        <v>16048646.009999998</v>
      </c>
      <c r="H10" s="4">
        <f>SUM('Børn og Undervisning'!H45)</f>
        <v>16048646</v>
      </c>
    </row>
    <row r="11" spans="2:8" ht="14.65" x14ac:dyDescent="0.35">
      <c r="B11" s="2" t="s">
        <v>452</v>
      </c>
      <c r="C11" s="4">
        <f>SUM('Kultur og Fritid'!C12)</f>
        <v>6237810</v>
      </c>
      <c r="D11" s="4">
        <f>SUM('Kultur og Fritid'!D12)</f>
        <v>4605412.8</v>
      </c>
      <c r="E11" s="4">
        <f>SUM('Kultur og Fritid'!E12)</f>
        <v>5272079</v>
      </c>
      <c r="F11" s="4">
        <f>SUM('Kultur og Fritid'!F12)</f>
        <v>3589726.94</v>
      </c>
      <c r="G11" s="4">
        <f>SUM('Kultur og Fritid'!G12)</f>
        <v>1682352.06</v>
      </c>
      <c r="H11" s="4">
        <f>SUM('Kultur og Fritid'!H12)</f>
        <v>1682352.06</v>
      </c>
    </row>
    <row r="12" spans="2:8" ht="14.65" x14ac:dyDescent="0.35">
      <c r="B12" s="2" t="s">
        <v>453</v>
      </c>
      <c r="C12" s="4">
        <f>SUM('Social og sundhed'!C33)</f>
        <v>110590869</v>
      </c>
      <c r="D12" s="4">
        <f>SUM('Social og sundhed'!D33)</f>
        <v>102499696.45999999</v>
      </c>
      <c r="E12" s="4">
        <f>SUM('Social og sundhed'!E33)</f>
        <v>64718140</v>
      </c>
      <c r="F12" s="4">
        <f>SUM('Social og sundhed'!F33)</f>
        <v>56746968.029999994</v>
      </c>
      <c r="G12" s="4">
        <f>SUM('Social og sundhed'!G33)</f>
        <v>7971171.9699999997</v>
      </c>
      <c r="H12" s="4">
        <f>SUM('Social og sundhed'!H33)</f>
        <v>7959171.9699999997</v>
      </c>
    </row>
    <row r="13" spans="2:8" x14ac:dyDescent="0.25">
      <c r="B13" s="2" t="s">
        <v>454</v>
      </c>
      <c r="C13" s="4"/>
      <c r="D13" s="4"/>
      <c r="E13" s="4">
        <f>SUM('Byggemodning - salgsindtægter'!E24)</f>
        <v>-8623964</v>
      </c>
      <c r="F13" s="63">
        <f>SUM('Byggemodning - salgsindtægter'!F24)</f>
        <v>-842817.15999999992</v>
      </c>
      <c r="G13" s="63">
        <f>SUM('Byggemodning - salgsindtægter'!G24)</f>
        <v>-7781146.8399999999</v>
      </c>
      <c r="H13" s="48">
        <v>0</v>
      </c>
    </row>
    <row r="14" spans="2:8" ht="14.65" x14ac:dyDescent="0.35">
      <c r="B14" s="2" t="s">
        <v>455</v>
      </c>
      <c r="C14" s="4"/>
      <c r="D14" s="4"/>
      <c r="E14" s="4">
        <f>SUM('Byggemodning - udstykning'!E30)</f>
        <v>8561253</v>
      </c>
      <c r="F14" s="63">
        <f>SUM('Byggemodning - udstykning'!F30)</f>
        <v>2628459.7700000005</v>
      </c>
      <c r="G14" s="63">
        <f>SUM('Byggemodning - udstykning'!G30)</f>
        <v>5932793.2299999986</v>
      </c>
      <c r="H14" s="4">
        <f>SUM('Byggemodning - udstykning'!H30)</f>
        <v>5932793.2299999986</v>
      </c>
    </row>
    <row r="15" spans="2:8" s="53" customFormat="1" ht="14.65" x14ac:dyDescent="0.3">
      <c r="B15" s="51" t="s">
        <v>535</v>
      </c>
      <c r="C15" s="63"/>
      <c r="D15" s="10"/>
      <c r="E15" s="63">
        <f>SUM('Byggemodning - udstykning'!E47)</f>
        <v>-5703599</v>
      </c>
      <c r="F15" s="63">
        <f>SUM('Byggemodning - udstykning'!F47)</f>
        <v>449464</v>
      </c>
      <c r="G15" s="63">
        <f>SUM('Byggemodning - udstykning'!G47)</f>
        <v>-6153063</v>
      </c>
      <c r="H15" s="63">
        <f>SUM('Byggemodning - udstykning'!H47)</f>
        <v>-6153063</v>
      </c>
    </row>
    <row r="16" spans="2:8" x14ac:dyDescent="0.25">
      <c r="B16" s="9" t="s">
        <v>456</v>
      </c>
      <c r="C16" s="4"/>
      <c r="D16" s="10"/>
      <c r="E16" s="4">
        <f>SUM(E8:E15)</f>
        <v>174018332</v>
      </c>
      <c r="F16" s="10">
        <f>SUM(F8:F15)</f>
        <v>109663186.21999998</v>
      </c>
      <c r="G16" s="4">
        <f>SUM(G8:G15)</f>
        <v>64361474.780000001</v>
      </c>
      <c r="H16" s="4">
        <f>SUM(H8:H15)</f>
        <v>72124292.610000014</v>
      </c>
    </row>
    <row r="17" spans="2:7" ht="14.65" x14ac:dyDescent="0.35">
      <c r="B17" s="1"/>
      <c r="C17" s="1"/>
      <c r="D17" s="1"/>
      <c r="E17" s="1"/>
      <c r="F17" s="1"/>
      <c r="G17" s="1"/>
    </row>
    <row r="18" spans="2:7" ht="14.65" x14ac:dyDescent="0.35">
      <c r="B18" s="1"/>
      <c r="C18" s="1"/>
      <c r="D18" s="1"/>
      <c r="E18" s="1"/>
      <c r="F18" s="1"/>
      <c r="G18" s="1"/>
    </row>
    <row r="20" spans="2:7" x14ac:dyDescent="0.25">
      <c r="B20" t="s">
        <v>507</v>
      </c>
    </row>
    <row r="22" spans="2:7" ht="14.65" x14ac:dyDescent="0.35">
      <c r="B22" s="21" t="s">
        <v>451</v>
      </c>
      <c r="C22" s="14" t="s">
        <v>2</v>
      </c>
      <c r="D22" s="22" t="s">
        <v>458</v>
      </c>
      <c r="E22" s="14" t="s">
        <v>3</v>
      </c>
      <c r="F22" s="22" t="s">
        <v>4</v>
      </c>
      <c r="G22" s="14" t="s">
        <v>512</v>
      </c>
    </row>
    <row r="23" spans="2:7" ht="14.65" x14ac:dyDescent="0.35">
      <c r="B23" s="23"/>
      <c r="C23" s="18" t="s">
        <v>457</v>
      </c>
      <c r="D23" s="17" t="s">
        <v>457</v>
      </c>
      <c r="E23" s="18">
        <v>2013</v>
      </c>
      <c r="F23" s="17">
        <v>2013</v>
      </c>
      <c r="G23" s="18" t="s">
        <v>513</v>
      </c>
    </row>
    <row r="24" spans="2:7" ht="14.65" x14ac:dyDescent="0.35">
      <c r="B24" s="24"/>
      <c r="C24" s="42"/>
      <c r="D24" s="25"/>
      <c r="E24" s="42"/>
      <c r="F24" s="25"/>
      <c r="G24" s="43" t="s">
        <v>514</v>
      </c>
    </row>
    <row r="25" spans="2:7" x14ac:dyDescent="0.25">
      <c r="B25" s="2" t="s">
        <v>1</v>
      </c>
      <c r="C25" s="4">
        <f>SUM(Økonomiudvalget!C71)</f>
        <v>4105389</v>
      </c>
      <c r="D25" s="4">
        <f>SUM(Økonomiudvalget!D71)</f>
        <v>4284468.7100000009</v>
      </c>
      <c r="E25" s="4">
        <f>SUM(Økonomiudvalget!E71)</f>
        <v>-1763684</v>
      </c>
      <c r="F25" s="4">
        <f>SUM(Økonomiudvalget!F71)</f>
        <v>-1784508.67</v>
      </c>
      <c r="G25" s="4">
        <f>SUM(Økonomiudvalget!G71)</f>
        <v>20824.669999999853</v>
      </c>
    </row>
    <row r="26" spans="2:7" ht="14.45" x14ac:dyDescent="0.35">
      <c r="B26" s="2" t="s">
        <v>110</v>
      </c>
      <c r="C26" s="4">
        <f>SUM('Plan og Teknik'!C75)</f>
        <v>39067613</v>
      </c>
      <c r="D26" s="4">
        <f>SUM('Plan og Teknik'!D75)</f>
        <v>35985983.880000003</v>
      </c>
      <c r="E26" s="4">
        <f>SUM('Plan og Teknik'!E75)</f>
        <v>13787341</v>
      </c>
      <c r="F26" s="4">
        <f>SUM('Plan og Teknik'!F75)</f>
        <v>10765711.299999999</v>
      </c>
      <c r="G26" s="4">
        <f>SUM('Plan og Teknik'!G75)</f>
        <v>3021629.7</v>
      </c>
    </row>
    <row r="27" spans="2:7" x14ac:dyDescent="0.25">
      <c r="B27" s="2" t="s">
        <v>221</v>
      </c>
      <c r="C27" s="4">
        <f>SUM('Børn og Undervisning'!C81)</f>
        <v>52208758</v>
      </c>
      <c r="D27" s="4">
        <f>SUM('Børn og Undervisning'!D81)</f>
        <v>51428075.119999997</v>
      </c>
      <c r="E27" s="4">
        <f>SUM('Børn og Undervisning'!E81)</f>
        <v>4578058</v>
      </c>
      <c r="F27" s="4">
        <f>SUM('Børn og Undervisning'!F81)</f>
        <v>4953634.38</v>
      </c>
      <c r="G27" s="4">
        <f>SUM('Børn og Undervisning'!G81)</f>
        <v>-375576.38</v>
      </c>
    </row>
    <row r="28" spans="2:7" ht="14.45" x14ac:dyDescent="0.35">
      <c r="B28" s="2" t="s">
        <v>452</v>
      </c>
      <c r="C28" s="4">
        <f>SUM('Kultur og Fritid'!C26)</f>
        <v>1407176</v>
      </c>
      <c r="D28" s="4">
        <f>SUM('Kultur og Fritid'!D26)</f>
        <v>1279175.6499999999</v>
      </c>
      <c r="E28" s="4">
        <f>SUM('Kultur og Fritid'!E26)</f>
        <v>1074986</v>
      </c>
      <c r="F28" s="4">
        <f>SUM('Kultur og Fritid'!F26)</f>
        <v>914505.45</v>
      </c>
      <c r="G28" s="4">
        <f>SUM('Kultur og Fritid'!G26)</f>
        <v>160480.54999999999</v>
      </c>
    </row>
    <row r="29" spans="2:7" ht="14.45" x14ac:dyDescent="0.35">
      <c r="B29" s="2" t="s">
        <v>453</v>
      </c>
      <c r="C29" s="4">
        <f>SUM('Social og sundhed'!C54)</f>
        <v>69548361</v>
      </c>
      <c r="D29" s="4">
        <f>SUM('Social og sundhed'!D54)</f>
        <v>73835288.959999993</v>
      </c>
      <c r="E29" s="4">
        <f>SUM('Social og sundhed'!E54)</f>
        <v>-4067369</v>
      </c>
      <c r="F29" s="4">
        <f>SUM('Social og sundhed'!F54)</f>
        <v>213083.31000000006</v>
      </c>
      <c r="G29" s="4">
        <f>SUM('Social og sundhed'!G54)</f>
        <v>-4280452.3100000005</v>
      </c>
    </row>
    <row r="30" spans="2:7" x14ac:dyDescent="0.25">
      <c r="B30" s="2" t="s">
        <v>454</v>
      </c>
      <c r="C30" s="4"/>
      <c r="D30" s="4"/>
      <c r="E30" s="4"/>
      <c r="F30" s="4"/>
      <c r="G30" s="4"/>
    </row>
    <row r="31" spans="2:7" ht="14.45" x14ac:dyDescent="0.35">
      <c r="B31" s="2" t="s">
        <v>455</v>
      </c>
      <c r="C31" s="4"/>
      <c r="D31" s="4"/>
      <c r="E31" s="4"/>
      <c r="F31" s="4"/>
      <c r="G31" s="4"/>
    </row>
    <row r="32" spans="2:7" x14ac:dyDescent="0.25">
      <c r="B32" s="9" t="s">
        <v>456</v>
      </c>
      <c r="C32" s="4">
        <f>SUM(C25:C31)</f>
        <v>166337297</v>
      </c>
      <c r="D32" s="4">
        <f t="shared" ref="D32:G32" si="0">SUM(D25:D31)</f>
        <v>166812992.31999999</v>
      </c>
      <c r="E32" s="4">
        <f t="shared" si="0"/>
        <v>13609332</v>
      </c>
      <c r="F32" s="4">
        <f t="shared" si="0"/>
        <v>15062425.769999998</v>
      </c>
      <c r="G32" s="4">
        <f t="shared" si="0"/>
        <v>-1453093.7700000005</v>
      </c>
    </row>
    <row r="33" spans="2:7" ht="14.45" x14ac:dyDescent="0.35">
      <c r="B33" s="1"/>
      <c r="C33" s="1"/>
      <c r="D33" s="1"/>
      <c r="E33" s="1"/>
      <c r="F33" s="1"/>
      <c r="G33" s="1"/>
    </row>
    <row r="34" spans="2:7" ht="14.45" x14ac:dyDescent="0.35">
      <c r="B34" s="1"/>
      <c r="C34" s="1"/>
      <c r="D34" s="1"/>
      <c r="E34" s="1"/>
      <c r="F34" s="1"/>
      <c r="G34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18887/14</EnclosureFileNumber>
    <MeetingStartDate xmlns="d08b57ff-b9b7-4581-975d-98f87b579a51">2014-03-11T07:00:00+00:00</MeetingStartDate>
    <AgendaId xmlns="d08b57ff-b9b7-4581-975d-98f87b579a51">2246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1504967</FusionId>
    <DocumentType xmlns="d08b57ff-b9b7-4581-975d-98f87b579a51"/>
    <AgendaAccessLevelName xmlns="d08b57ff-b9b7-4581-975d-98f87b579a51">Åben</AgendaAccessLevelName>
    <UNC xmlns="d08b57ff-b9b7-4581-975d-98f87b579a51">1338069</UNC>
    <MeetingDateAndTime xmlns="d08b57ff-b9b7-4581-975d-98f87b579a51">11-03-2014 fra 08:00 - 12:00</MeetingDateAndTime>
    <MeetingTitle xmlns="d08b57ff-b9b7-4581-975d-98f87b579a51">11-03-2014</MeetingTitle>
    <MeetingEndDate xmlns="d08b57ff-b9b7-4581-975d-98f87b579a51">2014-03-11T11:00:00+00:00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32FEAB7E-A335-4C0B-9335-9DA1B089F896}"/>
</file>

<file path=customXml/itemProps2.xml><?xml version="1.0" encoding="utf-8"?>
<ds:datastoreItem xmlns:ds="http://schemas.openxmlformats.org/officeDocument/2006/customXml" ds:itemID="{A7285906-2A8B-43A9-9778-A22CE8E9EA93}"/>
</file>

<file path=customXml/itemProps3.xml><?xml version="1.0" encoding="utf-8"?>
<ds:datastoreItem xmlns:ds="http://schemas.openxmlformats.org/officeDocument/2006/customXml" ds:itemID="{61E709C2-B01C-4DBA-9E58-E2EC695FE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Økonomiudvalget</vt:lpstr>
      <vt:lpstr>Plan og Teknik</vt:lpstr>
      <vt:lpstr>Børn og Undervisning</vt:lpstr>
      <vt:lpstr>Kultur og Fritid</vt:lpstr>
      <vt:lpstr>Social og sundhed</vt:lpstr>
      <vt:lpstr>Ark6</vt:lpstr>
      <vt:lpstr>Byggemodning - salgsindtægter</vt:lpstr>
      <vt:lpstr>Byggemodning - udstykning</vt:lpstr>
      <vt:lpstr>Total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USS-11-03-2014 - Bilag 32.02 Anlæg - 2013 - Afsluttede anlægsprojekter  Igangværende anlægsprojekter</dc:title>
  <dc:creator>Anne Margrethe Kampmann</dc:creator>
  <cp:lastModifiedBy>Else Hansen - Økonomi</cp:lastModifiedBy>
  <cp:lastPrinted>2014-03-11T11:55:57Z</cp:lastPrinted>
  <dcterms:created xsi:type="dcterms:W3CDTF">2014-01-23T07:24:45Z</dcterms:created>
  <dcterms:modified xsi:type="dcterms:W3CDTF">2014-03-11T13:00:54Z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